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9200" windowHeight="7530" tabRatio="850" activeTab="20"/>
  </bookViews>
  <sheets>
    <sheet name="Branch ATM_1" sheetId="3" r:id="rId1"/>
    <sheet name="CD Ratio_2" sheetId="7" r:id="rId2"/>
    <sheet name="CD Ratio_3(i)" sheetId="9" r:id="rId3"/>
    <sheet name="CD Ratio_Dist_3(ii)" sheetId="112" r:id="rId4"/>
    <sheet name="OutstandingAgri_4" sheetId="104" r:id="rId5"/>
    <sheet name="MSMEoutstanding_5" sheetId="103" r:id="rId6"/>
    <sheet name="Pri Sec_outstanding_6" sheetId="107" r:id="rId7"/>
    <sheet name="Weaker Sec_7" sheetId="106" r:id="rId8"/>
    <sheet name="NPS_OS_8" sheetId="105" r:id="rId9"/>
    <sheet name="ACP_Agri_9(i)" sheetId="73" r:id="rId10"/>
    <sheet name="ACP_Agri_9(ii)" sheetId="108" r:id="rId11"/>
    <sheet name="ACP_MSME_10" sheetId="93" r:id="rId12"/>
    <sheet name="ACP_PS_11(i)" sheetId="71" r:id="rId13"/>
    <sheet name="ACP_PS_11(ii)" sheetId="109" r:id="rId14"/>
    <sheet name="ACP_NPS_12" sheetId="110" r:id="rId15"/>
    <sheet name="NPA_13" sheetId="15" r:id="rId16"/>
    <sheet name="NPA_PS_14" sheetId="78" r:id="rId17"/>
    <sheet name="NPA_NPS_15" sheetId="85" r:id="rId18"/>
    <sheet name="NPA_Govt. Sch16" sheetId="77" r:id="rId19"/>
    <sheet name="KCC_17" sheetId="42" r:id="rId20"/>
    <sheet name="Education Loan_18" sheetId="111" r:id="rId21"/>
    <sheet name="SHGs_19" sheetId="113" r:id="rId22"/>
    <sheet name="Restructured Acs_33" sheetId="101" state="hidden" r:id="rId23"/>
    <sheet name="Minority_OS_20" sheetId="114" r:id="rId24"/>
    <sheet name="Minority_Disb_21" sheetId="115" r:id="rId25"/>
    <sheet name="SCST_OS_22" sheetId="116" r:id="rId26"/>
    <sheet name="SCST_Disb_23" sheetId="117" r:id="rId27"/>
    <sheet name="Women_24" sheetId="118" r:id="rId28"/>
    <sheet name="PMJDY_33" sheetId="129" state="hidden" r:id="rId29"/>
    <sheet name="PMJDY_25" sheetId="130" r:id="rId30"/>
    <sheet name="APY_26" sheetId="131" r:id="rId31"/>
    <sheet name="SSS_27" sheetId="132" r:id="rId32"/>
    <sheet name="RSETIs_28" sheetId="133" r:id="rId33"/>
    <sheet name="MUDRA_29" sheetId="134" r:id="rId34"/>
    <sheet name="SUI_30" sheetId="135" r:id="rId35"/>
  </sheets>
  <definedNames>
    <definedName name="_xlnm._FilterDatabase" localSheetId="9" hidden="1">'ACP_Agri_9(i)'!$H$5:$K$59</definedName>
    <definedName name="_xlnm._FilterDatabase" localSheetId="10" hidden="1">'ACP_Agri_9(ii)'!$M$5:$P$59</definedName>
    <definedName name="_xlnm._FilterDatabase" localSheetId="11" hidden="1">ACP_MSME_10!$C$5:$P$59</definedName>
    <definedName name="_xlnm._FilterDatabase" localSheetId="13" hidden="1">'ACP_PS_11(ii)'!$S$5:$T$59</definedName>
    <definedName name="_xlnm._FilterDatabase" localSheetId="1" hidden="1">'CD Ratio_2'!$F$5:$H$59</definedName>
    <definedName name="_xlnm._FilterDatabase" localSheetId="2" hidden="1">'CD Ratio_3(i)'!$C$5:$N$59</definedName>
    <definedName name="_xlnm._FilterDatabase" localSheetId="3" hidden="1">'CD Ratio_Dist_3(ii)'!$C$5:$H$56</definedName>
    <definedName name="_xlnm._FilterDatabase" localSheetId="20" hidden="1">'Education Loan_18'!$A$5:$Q$6</definedName>
    <definedName name="_xlnm._FilterDatabase" localSheetId="5" hidden="1">MSMEoutstanding_5!$C$5:$N$59</definedName>
    <definedName name="_xlnm._FilterDatabase" localSheetId="18" hidden="1">'NPA_Govt. Sch16'!$A$4:$V$6</definedName>
    <definedName name="_xlnm._FilterDatabase" localSheetId="17" hidden="1">NPA_NPS_15!$M$5:$S$59</definedName>
    <definedName name="_xlnm._FilterDatabase" localSheetId="8" hidden="1">NPS_OS_8!$C$5:$Z$59</definedName>
    <definedName name="_xlnm._FilterDatabase" localSheetId="4" hidden="1">OutstandingAgri_4!$C$5:$L$59</definedName>
    <definedName name="_xlnm._FilterDatabase" localSheetId="6" hidden="1">'Pri Sec_outstanding_6'!$C$5:$P$59</definedName>
    <definedName name="CompanyName">#REF!</definedName>
    <definedName name="CustomerLookup">'Branch ATM_1'!#REF!</definedName>
    <definedName name="Invoice_No">#REF!</definedName>
    <definedName name="InvoiceNoDetails">"InvoiceDetails[Invoice No]"</definedName>
    <definedName name="_xlnm.Print_Area" localSheetId="9">'ACP_Agri_9(i)'!$A$1:$L$61</definedName>
    <definedName name="_xlnm.Print_Area" localSheetId="10">'ACP_Agri_9(ii)'!$A$1:$Q$61</definedName>
    <definedName name="_xlnm.Print_Area" localSheetId="11">ACP_MSME_10!$A$1:$Q$61</definedName>
    <definedName name="_xlnm.Print_Area" localSheetId="14">ACP_NPS_12!$A$1:$Y$61</definedName>
    <definedName name="_xlnm.Print_Area" localSheetId="12">'ACP_PS_11(i)'!$A$1:$Q$61</definedName>
    <definedName name="_xlnm.Print_Area" localSheetId="13">'ACP_PS_11(ii)'!$A$1:$U$60</definedName>
    <definedName name="_xlnm.Print_Area" localSheetId="0">'Branch ATM_1'!$A$1:$G$59</definedName>
    <definedName name="_xlnm.Print_Area" localSheetId="1">'CD Ratio_2'!$A$1:$K$60</definedName>
    <definedName name="_xlnm.Print_Area" localSheetId="2">'CD Ratio_3(i)'!$A$1:$H$60</definedName>
    <definedName name="_xlnm.Print_Area" localSheetId="3">'CD Ratio_Dist_3(ii)'!$A$1:$H$56</definedName>
    <definedName name="_xlnm.Print_Area" localSheetId="20">'Education Loan_18'!$A$1:$Q$61</definedName>
    <definedName name="_xlnm.Print_Area" localSheetId="19">KCC_17!$A$1:$F$60</definedName>
    <definedName name="_xlnm.Print_Area" localSheetId="24">Minority_Disb_21!$A$1:$P$6</definedName>
    <definedName name="_xlnm.Print_Area" localSheetId="23">Minority_OS_20!$A$1:$P$61</definedName>
    <definedName name="_xlnm.Print_Area" localSheetId="5">MSMEoutstanding_5!$A$1:$O$61</definedName>
    <definedName name="_xlnm.Print_Area" localSheetId="33">MUDRA_29!$A$1:$E$46</definedName>
    <definedName name="_xlnm.Print_Area" localSheetId="15">NPA_13!$A$1:$I$60</definedName>
    <definedName name="_xlnm.Print_Area" localSheetId="18">'NPA_Govt. Sch16'!$A$1:$V$61</definedName>
    <definedName name="_xlnm.Print_Area" localSheetId="17">NPA_NPS_15!$A$1:$L$6</definedName>
    <definedName name="_xlnm.Print_Area" localSheetId="16">NPA_PS_14!$A$1:$O$6</definedName>
    <definedName name="_xlnm.Print_Area" localSheetId="8">NPS_OS_8!$A$1:$V$62</definedName>
    <definedName name="_xlnm.Print_Area" localSheetId="4">OutstandingAgri_4!$A$1:$M$61</definedName>
    <definedName name="_xlnm.Print_Area" localSheetId="28">PMJDY_33!$A$1:$O$6</definedName>
    <definedName name="_xlnm.Print_Area" localSheetId="6">'Pri Sec_outstanding_6'!$A$1:$Q$61</definedName>
    <definedName name="_xlnm.Print_Area" localSheetId="32">RSETIs_28!$A$1:$S$55</definedName>
    <definedName name="_xlnm.Print_Area" localSheetId="26">SCST_Disb_23!$A$1:$F$6</definedName>
    <definedName name="_xlnm.Print_Area" localSheetId="25">SCST_OS_22!$A$1:$F$6</definedName>
    <definedName name="_xlnm.Print_Area" localSheetId="21">SHGs_19!$A$1:$J$6</definedName>
    <definedName name="_xlnm.Print_Area" localSheetId="7">'Weaker Sec_7'!$A$1:$S$61</definedName>
    <definedName name="_xlnm.Print_Area" localSheetId="27">Women_24!$A$1:$H$61</definedName>
    <definedName name="_xlnm.Print_Titles" localSheetId="0">'Branch ATM_1'!$3:$3</definedName>
    <definedName name="rngInvoice">#REF!</definedName>
  </definedNames>
  <calcPr calcId="152511"/>
</workbook>
</file>

<file path=xl/calcChain.xml><?xml version="1.0" encoding="utf-8"?>
<calcChain xmlns="http://schemas.openxmlformats.org/spreadsheetml/2006/main">
  <c r="D43" i="134" l="1"/>
  <c r="C43" i="134"/>
  <c r="C45" i="134" s="1"/>
  <c r="D39" i="134"/>
  <c r="E39" i="134" s="1"/>
  <c r="C39" i="134"/>
  <c r="D25" i="134"/>
  <c r="E25" i="134" s="1"/>
  <c r="C25" i="134"/>
  <c r="E43" i="134" l="1"/>
  <c r="D45" i="134"/>
  <c r="E45" i="134" s="1"/>
  <c r="L62" i="104" l="1"/>
  <c r="D70" i="3" l="1"/>
  <c r="F70" i="3"/>
  <c r="G70" i="3"/>
  <c r="H70" i="3"/>
  <c r="I70" i="3"/>
  <c r="J70" i="3"/>
  <c r="K70" i="3"/>
  <c r="L70" i="3"/>
  <c r="M70" i="3"/>
  <c r="D65" i="3"/>
  <c r="E65" i="3"/>
  <c r="E70" i="3" s="1"/>
  <c r="F65" i="3"/>
  <c r="C65" i="3"/>
  <c r="C70" i="3" s="1"/>
  <c r="D66" i="3"/>
  <c r="E66" i="3"/>
  <c r="F66" i="3"/>
  <c r="G66" i="3"/>
  <c r="C66" i="3"/>
  <c r="D55" i="133" l="1"/>
  <c r="C55" i="133"/>
  <c r="G51" i="106" l="1"/>
  <c r="G52" i="106"/>
  <c r="G29" i="106"/>
  <c r="G30" i="106"/>
  <c r="G31" i="106"/>
  <c r="G32" i="106"/>
  <c r="G33" i="106"/>
  <c r="G34" i="106"/>
  <c r="G35" i="106"/>
  <c r="G36" i="106"/>
  <c r="G37" i="106"/>
  <c r="G38" i="106"/>
  <c r="G39" i="106"/>
  <c r="G40" i="106"/>
  <c r="G41" i="106"/>
  <c r="G42" i="106"/>
  <c r="G43" i="106"/>
  <c r="G44" i="106"/>
  <c r="G45" i="106"/>
  <c r="G46" i="106"/>
  <c r="G47" i="106"/>
  <c r="G48" i="106"/>
  <c r="G7" i="106"/>
  <c r="G8" i="106"/>
  <c r="G9" i="106"/>
  <c r="G10" i="106"/>
  <c r="G11" i="106"/>
  <c r="G12" i="106"/>
  <c r="G13" i="106"/>
  <c r="G14" i="106"/>
  <c r="G15" i="106"/>
  <c r="G16" i="106"/>
  <c r="G17" i="106"/>
  <c r="G18" i="106"/>
  <c r="G19" i="106"/>
  <c r="G20" i="106"/>
  <c r="G21" i="106"/>
  <c r="G22" i="106"/>
  <c r="G23" i="106"/>
  <c r="G24" i="106"/>
  <c r="G25" i="106"/>
  <c r="G26" i="106"/>
  <c r="D63" i="105" l="1"/>
  <c r="E63" i="105"/>
  <c r="F63" i="105"/>
  <c r="G63" i="105"/>
  <c r="H63" i="105"/>
  <c r="I63" i="105"/>
  <c r="J63" i="105"/>
  <c r="K63" i="105"/>
  <c r="L63" i="105"/>
  <c r="M63" i="105"/>
  <c r="N63" i="105"/>
  <c r="O63" i="105"/>
  <c r="P63" i="105"/>
  <c r="Q63" i="105"/>
  <c r="R63" i="105"/>
  <c r="S63" i="105"/>
  <c r="T63" i="105"/>
  <c r="U63" i="105"/>
  <c r="V63" i="105"/>
  <c r="C63" i="105"/>
  <c r="D59" i="105"/>
  <c r="E59" i="105"/>
  <c r="F59" i="105"/>
  <c r="G59" i="105"/>
  <c r="H59" i="105"/>
  <c r="I59" i="105"/>
  <c r="J59" i="105"/>
  <c r="K59" i="105"/>
  <c r="L59" i="105"/>
  <c r="M59" i="105"/>
  <c r="N59" i="105"/>
  <c r="O59" i="105"/>
  <c r="P59" i="105"/>
  <c r="Q59" i="105"/>
  <c r="R59" i="105"/>
  <c r="S59" i="105"/>
  <c r="T59" i="105"/>
  <c r="U59" i="105"/>
  <c r="V59" i="105"/>
  <c r="C59" i="105"/>
  <c r="D58" i="105"/>
  <c r="E58" i="105"/>
  <c r="F58" i="105"/>
  <c r="G58" i="105"/>
  <c r="H58" i="105"/>
  <c r="I58" i="105"/>
  <c r="J58" i="105"/>
  <c r="K58" i="105"/>
  <c r="L58" i="105"/>
  <c r="M58" i="105"/>
  <c r="N58" i="105"/>
  <c r="O58" i="105"/>
  <c r="P58" i="105"/>
  <c r="Q58" i="105"/>
  <c r="R58" i="105"/>
  <c r="S58" i="105"/>
  <c r="T58" i="105"/>
  <c r="U58" i="105"/>
  <c r="V58" i="105"/>
  <c r="C58" i="105"/>
  <c r="D53" i="105"/>
  <c r="E53" i="105"/>
  <c r="F53" i="105"/>
  <c r="G53" i="105"/>
  <c r="H53" i="105"/>
  <c r="I53" i="105"/>
  <c r="J53" i="105"/>
  <c r="K53" i="105"/>
  <c r="L53" i="105"/>
  <c r="M53" i="105"/>
  <c r="N53" i="105"/>
  <c r="O53" i="105"/>
  <c r="P53" i="105"/>
  <c r="Q53" i="105"/>
  <c r="R53" i="105"/>
  <c r="S53" i="105"/>
  <c r="T53" i="105"/>
  <c r="U53" i="105"/>
  <c r="V53" i="105"/>
  <c r="C53" i="105"/>
  <c r="D49" i="105"/>
  <c r="E49" i="105"/>
  <c r="F49" i="105"/>
  <c r="G49" i="105"/>
  <c r="H49" i="105"/>
  <c r="I49" i="105"/>
  <c r="J49" i="105"/>
  <c r="K49" i="105"/>
  <c r="L49" i="105"/>
  <c r="M49" i="105"/>
  <c r="N49" i="105"/>
  <c r="O49" i="105"/>
  <c r="P49" i="105"/>
  <c r="Q49" i="105"/>
  <c r="R49" i="105"/>
  <c r="S49" i="105"/>
  <c r="T49" i="105"/>
  <c r="U49" i="105"/>
  <c r="V49" i="105"/>
  <c r="C49" i="105"/>
  <c r="D27" i="105"/>
  <c r="E27" i="105"/>
  <c r="F27" i="105"/>
  <c r="G27" i="105"/>
  <c r="H27" i="105"/>
  <c r="I27" i="105"/>
  <c r="J27" i="105"/>
  <c r="K27" i="105"/>
  <c r="L27" i="105"/>
  <c r="M27" i="105"/>
  <c r="N27" i="105"/>
  <c r="O27" i="105"/>
  <c r="P27" i="105"/>
  <c r="Q27" i="105"/>
  <c r="R27" i="105"/>
  <c r="S27" i="105"/>
  <c r="T27" i="105"/>
  <c r="U27" i="105"/>
  <c r="V27" i="105"/>
  <c r="C27" i="105"/>
  <c r="N39" i="135" l="1"/>
  <c r="M39" i="135"/>
  <c r="L39" i="135"/>
  <c r="K39" i="135"/>
  <c r="H39" i="135"/>
  <c r="G39" i="135"/>
  <c r="F39" i="135"/>
  <c r="E39" i="135"/>
  <c r="D39" i="135"/>
  <c r="C39" i="135"/>
  <c r="P38" i="135"/>
  <c r="O38" i="135"/>
  <c r="J38" i="135"/>
  <c r="I38" i="135"/>
  <c r="P37" i="135"/>
  <c r="O37" i="135"/>
  <c r="Q37" i="135" s="1"/>
  <c r="J37" i="135"/>
  <c r="I37" i="135"/>
  <c r="P36" i="135"/>
  <c r="O36" i="135"/>
  <c r="J36" i="135"/>
  <c r="J39" i="135" s="1"/>
  <c r="I36" i="135"/>
  <c r="I39" i="135" s="1"/>
  <c r="N35" i="135"/>
  <c r="M35" i="135"/>
  <c r="L35" i="135"/>
  <c r="K35" i="135"/>
  <c r="H35" i="135"/>
  <c r="G35" i="135"/>
  <c r="F35" i="135"/>
  <c r="E35" i="135"/>
  <c r="D35" i="135"/>
  <c r="C35" i="135"/>
  <c r="P34" i="135"/>
  <c r="O34" i="135"/>
  <c r="J34" i="135"/>
  <c r="I34" i="135"/>
  <c r="P33" i="135"/>
  <c r="O33" i="135"/>
  <c r="J33" i="135"/>
  <c r="I33" i="135"/>
  <c r="Q33" i="135" s="1"/>
  <c r="P32" i="135"/>
  <c r="O32" i="135"/>
  <c r="J32" i="135"/>
  <c r="I32" i="135"/>
  <c r="P31" i="135"/>
  <c r="O31" i="135"/>
  <c r="J31" i="135"/>
  <c r="I31" i="135"/>
  <c r="Q31" i="135" s="1"/>
  <c r="P30" i="135"/>
  <c r="O30" i="135"/>
  <c r="J30" i="135"/>
  <c r="J35" i="135" s="1"/>
  <c r="I30" i="135"/>
  <c r="I35" i="135" s="1"/>
  <c r="N29" i="135"/>
  <c r="M29" i="135"/>
  <c r="L29" i="135"/>
  <c r="K29" i="135"/>
  <c r="O29" i="135" s="1"/>
  <c r="H29" i="135"/>
  <c r="G29" i="135"/>
  <c r="F29" i="135"/>
  <c r="E29" i="135"/>
  <c r="D29" i="135"/>
  <c r="C29" i="135"/>
  <c r="P28" i="135"/>
  <c r="O28" i="135"/>
  <c r="J28" i="135"/>
  <c r="I28" i="135"/>
  <c r="P27" i="135"/>
  <c r="O27" i="135"/>
  <c r="J27" i="135"/>
  <c r="I27" i="135"/>
  <c r="P26" i="135"/>
  <c r="O26" i="135"/>
  <c r="J26" i="135"/>
  <c r="I26" i="135"/>
  <c r="P25" i="135"/>
  <c r="O25" i="135"/>
  <c r="J25" i="135"/>
  <c r="I25" i="135"/>
  <c r="P24" i="135"/>
  <c r="O24" i="135"/>
  <c r="J24" i="135"/>
  <c r="I24" i="135"/>
  <c r="P23" i="135"/>
  <c r="O23" i="135"/>
  <c r="J23" i="135"/>
  <c r="I23" i="135"/>
  <c r="P22" i="135"/>
  <c r="O22" i="135"/>
  <c r="J22" i="135"/>
  <c r="I22" i="135"/>
  <c r="P21" i="135"/>
  <c r="O21" i="135"/>
  <c r="J21" i="135"/>
  <c r="I21" i="135"/>
  <c r="P20" i="135"/>
  <c r="O20" i="135"/>
  <c r="J20" i="135"/>
  <c r="I20" i="135"/>
  <c r="P19" i="135"/>
  <c r="O19" i="135"/>
  <c r="J19" i="135"/>
  <c r="I19" i="135"/>
  <c r="P18" i="135"/>
  <c r="O18" i="135"/>
  <c r="J18" i="135"/>
  <c r="I18" i="135"/>
  <c r="P17" i="135"/>
  <c r="O17" i="135"/>
  <c r="J17" i="135"/>
  <c r="I17" i="135"/>
  <c r="P16" i="135"/>
  <c r="O16" i="135"/>
  <c r="J16" i="135"/>
  <c r="I16" i="135"/>
  <c r="P15" i="135"/>
  <c r="O15" i="135"/>
  <c r="J15" i="135"/>
  <c r="I15" i="135"/>
  <c r="P14" i="135"/>
  <c r="O14" i="135"/>
  <c r="J14" i="135"/>
  <c r="I14" i="135"/>
  <c r="P13" i="135"/>
  <c r="O13" i="135"/>
  <c r="J13" i="135"/>
  <c r="I13" i="135"/>
  <c r="P12" i="135"/>
  <c r="O12" i="135"/>
  <c r="J12" i="135"/>
  <c r="I12" i="135"/>
  <c r="P11" i="135"/>
  <c r="O11" i="135"/>
  <c r="J11" i="135"/>
  <c r="I11" i="135"/>
  <c r="P10" i="135"/>
  <c r="O10" i="135"/>
  <c r="J10" i="135"/>
  <c r="I10" i="135"/>
  <c r="P9" i="135"/>
  <c r="O9" i="135"/>
  <c r="J9" i="135"/>
  <c r="I9" i="135"/>
  <c r="P8" i="135"/>
  <c r="O8" i="135"/>
  <c r="J8" i="135"/>
  <c r="I8" i="135"/>
  <c r="P7" i="135"/>
  <c r="O7" i="135"/>
  <c r="J7" i="135"/>
  <c r="I7" i="135"/>
  <c r="P6" i="135"/>
  <c r="O6" i="135"/>
  <c r="J6" i="135"/>
  <c r="J29" i="135" s="1"/>
  <c r="I6" i="135"/>
  <c r="I29" i="135" s="1"/>
  <c r="R6" i="135" l="1"/>
  <c r="R8" i="135"/>
  <c r="R10" i="135"/>
  <c r="R12" i="135"/>
  <c r="R14" i="135"/>
  <c r="R16" i="135"/>
  <c r="R18" i="135"/>
  <c r="R20" i="135"/>
  <c r="R22" i="135"/>
  <c r="R24" i="135"/>
  <c r="R26" i="135"/>
  <c r="R28" i="135"/>
  <c r="P29" i="135"/>
  <c r="R32" i="135"/>
  <c r="R34" i="135"/>
  <c r="R36" i="135"/>
  <c r="R38" i="135"/>
  <c r="E40" i="135"/>
  <c r="L40" i="135"/>
  <c r="Q7" i="135"/>
  <c r="Q9" i="135"/>
  <c r="Q11" i="135"/>
  <c r="Q12" i="135"/>
  <c r="Q14" i="135"/>
  <c r="Q15" i="135"/>
  <c r="Q16" i="135"/>
  <c r="Q17" i="135"/>
  <c r="Q18" i="135"/>
  <c r="Q19" i="135"/>
  <c r="Q20" i="135"/>
  <c r="Q21" i="135"/>
  <c r="Q22" i="135"/>
  <c r="Q23" i="135"/>
  <c r="Q24" i="135"/>
  <c r="Q25" i="135"/>
  <c r="Q26" i="135"/>
  <c r="Q27" i="135"/>
  <c r="Q28" i="135"/>
  <c r="Q30" i="135"/>
  <c r="Q32" i="135"/>
  <c r="Q34" i="135"/>
  <c r="O35" i="135"/>
  <c r="Q38" i="135"/>
  <c r="C40" i="135"/>
  <c r="G40" i="135"/>
  <c r="M40" i="135"/>
  <c r="K40" i="135"/>
  <c r="F40" i="135"/>
  <c r="Q8" i="135"/>
  <c r="Q10" i="135"/>
  <c r="Q13" i="135"/>
  <c r="R7" i="135"/>
  <c r="R9" i="135"/>
  <c r="R11" i="135"/>
  <c r="R13" i="135"/>
  <c r="R15" i="135"/>
  <c r="R17" i="135"/>
  <c r="R19" i="135"/>
  <c r="R21" i="135"/>
  <c r="R23" i="135"/>
  <c r="R25" i="135"/>
  <c r="R27" i="135"/>
  <c r="R31" i="135"/>
  <c r="R33" i="135"/>
  <c r="P35" i="135"/>
  <c r="R37" i="135"/>
  <c r="D40" i="135"/>
  <c r="H40" i="135"/>
  <c r="N40" i="135"/>
  <c r="J40" i="135"/>
  <c r="O40" i="135"/>
  <c r="I40" i="135"/>
  <c r="O39" i="135"/>
  <c r="R30" i="135"/>
  <c r="P39" i="135"/>
  <c r="Q6" i="135"/>
  <c r="Q36" i="135"/>
  <c r="R29" i="135" l="1"/>
  <c r="Q35" i="135"/>
  <c r="P40" i="135"/>
  <c r="R39" i="135"/>
  <c r="R35" i="135"/>
  <c r="R40" i="135" s="1"/>
  <c r="Q39" i="135"/>
  <c r="Q29" i="135"/>
  <c r="E47" i="131"/>
  <c r="D47" i="131"/>
  <c r="C47" i="131"/>
  <c r="F46" i="131"/>
  <c r="E45" i="131"/>
  <c r="D45" i="131"/>
  <c r="C45" i="131"/>
  <c r="F44" i="131"/>
  <c r="F43" i="131"/>
  <c r="F42" i="131"/>
  <c r="E41" i="131"/>
  <c r="D41" i="131"/>
  <c r="C41" i="131"/>
  <c r="F40" i="131"/>
  <c r="F39" i="131"/>
  <c r="F38" i="131"/>
  <c r="F37" i="131"/>
  <c r="F36" i="131"/>
  <c r="F35" i="131"/>
  <c r="F34" i="131"/>
  <c r="F33" i="131"/>
  <c r="F32" i="131"/>
  <c r="F31" i="131"/>
  <c r="F30" i="131"/>
  <c r="F29" i="131"/>
  <c r="F28" i="131"/>
  <c r="F27" i="131"/>
  <c r="F26" i="131"/>
  <c r="F25" i="131"/>
  <c r="E24" i="131"/>
  <c r="D24" i="131"/>
  <c r="C24" i="131"/>
  <c r="F23" i="131"/>
  <c r="F22" i="131"/>
  <c r="F21" i="131"/>
  <c r="F20" i="131"/>
  <c r="F19" i="131"/>
  <c r="F18" i="131"/>
  <c r="F17" i="131"/>
  <c r="F16" i="131"/>
  <c r="F15" i="131"/>
  <c r="F14" i="131"/>
  <c r="F13" i="131"/>
  <c r="F12" i="131"/>
  <c r="F11" i="131"/>
  <c r="F10" i="131"/>
  <c r="F9" i="131"/>
  <c r="F8" i="131"/>
  <c r="F7" i="131"/>
  <c r="F6" i="131"/>
  <c r="F5" i="131"/>
  <c r="F4" i="131"/>
  <c r="F3" i="131"/>
  <c r="D48" i="131" l="1"/>
  <c r="E48" i="131"/>
  <c r="F41" i="131"/>
  <c r="F24" i="131"/>
  <c r="F45" i="131"/>
  <c r="C48" i="131"/>
  <c r="Q40" i="135"/>
  <c r="F47" i="131"/>
  <c r="F48" i="131" l="1"/>
  <c r="F45" i="130"/>
  <c r="E45" i="130"/>
  <c r="D45" i="130"/>
  <c r="D46" i="130" s="1"/>
  <c r="C45" i="130"/>
  <c r="C46" i="130" s="1"/>
  <c r="B45" i="130"/>
  <c r="F40" i="130"/>
  <c r="E40" i="130"/>
  <c r="D40" i="130"/>
  <c r="C40" i="130"/>
  <c r="B40" i="130"/>
  <c r="F25" i="130"/>
  <c r="E25" i="130"/>
  <c r="D25" i="130"/>
  <c r="C25" i="130"/>
  <c r="B25" i="130"/>
  <c r="E46" i="130" l="1"/>
  <c r="B46" i="130"/>
  <c r="F46" i="130"/>
  <c r="T21" i="77" l="1"/>
  <c r="U21" i="77"/>
  <c r="N21" i="111" l="1"/>
  <c r="F21" i="42"/>
  <c r="E21" i="42"/>
  <c r="T7" i="77" l="1"/>
  <c r="H7" i="106"/>
  <c r="U7" i="77" s="1"/>
  <c r="T8" i="77"/>
  <c r="H8" i="106"/>
  <c r="U8" i="77" s="1"/>
  <c r="T9" i="77"/>
  <c r="H9" i="106"/>
  <c r="U9" i="77" s="1"/>
  <c r="T10" i="77"/>
  <c r="H10" i="106"/>
  <c r="U10" i="77" s="1"/>
  <c r="T11" i="77"/>
  <c r="H11" i="106"/>
  <c r="U11" i="77" s="1"/>
  <c r="T12" i="77"/>
  <c r="H12" i="106"/>
  <c r="U12" i="77" s="1"/>
  <c r="T13" i="77"/>
  <c r="H13" i="106"/>
  <c r="U13" i="77" s="1"/>
  <c r="T14" i="77"/>
  <c r="H14" i="106"/>
  <c r="U14" i="77" s="1"/>
  <c r="T15" i="77"/>
  <c r="H15" i="106"/>
  <c r="U15" i="77" s="1"/>
  <c r="T16" i="77"/>
  <c r="H16" i="106"/>
  <c r="U16" i="77" s="1"/>
  <c r="T17" i="77"/>
  <c r="H17" i="106"/>
  <c r="U17" i="77" s="1"/>
  <c r="T18" i="77"/>
  <c r="H18" i="106"/>
  <c r="U18" i="77" s="1"/>
  <c r="T19" i="77"/>
  <c r="H19" i="106"/>
  <c r="U19" i="77" s="1"/>
  <c r="T20" i="77"/>
  <c r="H20" i="106"/>
  <c r="U20" i="77" s="1"/>
  <c r="T22" i="77"/>
  <c r="H22" i="106"/>
  <c r="U22" i="77" s="1"/>
  <c r="T23" i="77"/>
  <c r="H23" i="106"/>
  <c r="U23" i="77" s="1"/>
  <c r="T24" i="77"/>
  <c r="H24" i="106"/>
  <c r="U24" i="77" s="1"/>
  <c r="T25" i="77"/>
  <c r="H25" i="106"/>
  <c r="U25" i="77" s="1"/>
  <c r="T26" i="77"/>
  <c r="H26" i="106"/>
  <c r="U26" i="77" s="1"/>
  <c r="G28" i="106"/>
  <c r="T28" i="77" s="1"/>
  <c r="H28" i="106"/>
  <c r="U28" i="77" s="1"/>
  <c r="T29" i="77"/>
  <c r="H29" i="106"/>
  <c r="U29" i="77" s="1"/>
  <c r="T30" i="77"/>
  <c r="H30" i="106"/>
  <c r="U30" i="77" s="1"/>
  <c r="T31" i="77"/>
  <c r="H31" i="106"/>
  <c r="U31" i="77" s="1"/>
  <c r="T32" i="77"/>
  <c r="H32" i="106"/>
  <c r="U32" i="77" s="1"/>
  <c r="T33" i="77"/>
  <c r="H33" i="106"/>
  <c r="U33" i="77" s="1"/>
  <c r="T34" i="77"/>
  <c r="H34" i="106"/>
  <c r="U34" i="77" s="1"/>
  <c r="T35" i="77"/>
  <c r="H35" i="106"/>
  <c r="U35" i="77" s="1"/>
  <c r="T36" i="77"/>
  <c r="H36" i="106"/>
  <c r="U36" i="77" s="1"/>
  <c r="T37" i="77"/>
  <c r="H37" i="106"/>
  <c r="U37" i="77" s="1"/>
  <c r="T38" i="77"/>
  <c r="H38" i="106"/>
  <c r="U38" i="77" s="1"/>
  <c r="T39" i="77"/>
  <c r="H39" i="106"/>
  <c r="U39" i="77" s="1"/>
  <c r="T40" i="77"/>
  <c r="H40" i="106"/>
  <c r="U40" i="77" s="1"/>
  <c r="T41" i="77"/>
  <c r="H41" i="106"/>
  <c r="U41" i="77" s="1"/>
  <c r="T42" i="77"/>
  <c r="H42" i="106"/>
  <c r="U42" i="77" s="1"/>
  <c r="T43" i="77"/>
  <c r="H43" i="106"/>
  <c r="U43" i="77" s="1"/>
  <c r="T44" i="77"/>
  <c r="H44" i="106"/>
  <c r="U44" i="77" s="1"/>
  <c r="T45" i="77"/>
  <c r="H45" i="106"/>
  <c r="U45" i="77" s="1"/>
  <c r="T46" i="77"/>
  <c r="H46" i="106"/>
  <c r="U46" i="77" s="1"/>
  <c r="T47" i="77"/>
  <c r="H47" i="106"/>
  <c r="U47" i="77" s="1"/>
  <c r="T48" i="77"/>
  <c r="H48" i="106"/>
  <c r="U48" i="77" s="1"/>
  <c r="G50" i="106"/>
  <c r="T50" i="77" s="1"/>
  <c r="H50" i="106"/>
  <c r="U50" i="77" s="1"/>
  <c r="T51" i="77"/>
  <c r="H51" i="106"/>
  <c r="U51" i="77" s="1"/>
  <c r="T52" i="77"/>
  <c r="H52" i="106"/>
  <c r="U52" i="77" s="1"/>
  <c r="G54" i="106"/>
  <c r="T54" i="77" s="1"/>
  <c r="H54" i="106"/>
  <c r="U54" i="77" s="1"/>
  <c r="G55" i="106"/>
  <c r="T55" i="77" s="1"/>
  <c r="H55" i="106"/>
  <c r="U55" i="77" s="1"/>
  <c r="G56" i="106"/>
  <c r="T56" i="77" s="1"/>
  <c r="H56" i="106"/>
  <c r="U56" i="77" s="1"/>
  <c r="G57" i="106"/>
  <c r="T57" i="77" s="1"/>
  <c r="H57" i="106"/>
  <c r="U57" i="77" s="1"/>
  <c r="H6" i="106"/>
  <c r="U6" i="77" s="1"/>
  <c r="G6" i="106"/>
  <c r="T6" i="77" s="1"/>
  <c r="G49" i="106" l="1"/>
  <c r="T49" i="77" s="1"/>
  <c r="G58" i="106"/>
  <c r="T58" i="77" s="1"/>
  <c r="G27" i="106"/>
  <c r="H53" i="106"/>
  <c r="U53" i="77" s="1"/>
  <c r="H27" i="106"/>
  <c r="G53" i="106"/>
  <c r="T53" i="77" s="1"/>
  <c r="H49" i="106"/>
  <c r="U49" i="77" s="1"/>
  <c r="H58" i="106"/>
  <c r="U58" i="77" s="1"/>
  <c r="D58" i="118"/>
  <c r="E58" i="118"/>
  <c r="F58" i="118"/>
  <c r="G58" i="118"/>
  <c r="H58" i="118"/>
  <c r="C58" i="118"/>
  <c r="D53" i="118"/>
  <c r="E53" i="118"/>
  <c r="F53" i="118"/>
  <c r="G53" i="118"/>
  <c r="H53" i="118"/>
  <c r="C53" i="118"/>
  <c r="D49" i="118"/>
  <c r="E49" i="118"/>
  <c r="F49" i="118"/>
  <c r="G49" i="118"/>
  <c r="H49" i="118"/>
  <c r="C49" i="118"/>
  <c r="D27" i="118"/>
  <c r="E27" i="118"/>
  <c r="E59" i="118" s="1"/>
  <c r="F27" i="118"/>
  <c r="G27" i="118"/>
  <c r="H27" i="118"/>
  <c r="C27" i="118"/>
  <c r="D58" i="117"/>
  <c r="E58" i="117"/>
  <c r="F58" i="117"/>
  <c r="C58" i="117"/>
  <c r="D53" i="117"/>
  <c r="E53" i="117"/>
  <c r="F53" i="117"/>
  <c r="C53" i="117"/>
  <c r="D49" i="117"/>
  <c r="E49" i="117"/>
  <c r="F49" i="117"/>
  <c r="C49" i="117"/>
  <c r="D27" i="117"/>
  <c r="D59" i="117" s="1"/>
  <c r="E27" i="117"/>
  <c r="E59" i="117" s="1"/>
  <c r="F27" i="117"/>
  <c r="F59" i="117" s="1"/>
  <c r="C27" i="117"/>
  <c r="D58" i="116"/>
  <c r="E58" i="116"/>
  <c r="F58" i="116"/>
  <c r="C58" i="116"/>
  <c r="D53" i="116"/>
  <c r="E53" i="116"/>
  <c r="F53" i="116"/>
  <c r="C53" i="116"/>
  <c r="D49" i="116"/>
  <c r="E49" i="116"/>
  <c r="F49" i="116"/>
  <c r="C49" i="116"/>
  <c r="D27" i="116"/>
  <c r="E27" i="116"/>
  <c r="F27" i="116"/>
  <c r="C27" i="116"/>
  <c r="D58" i="115"/>
  <c r="E58" i="115"/>
  <c r="F58" i="115"/>
  <c r="G58" i="115"/>
  <c r="H58" i="115"/>
  <c r="I58" i="115"/>
  <c r="J58" i="115"/>
  <c r="K58" i="115"/>
  <c r="L58" i="115"/>
  <c r="M58" i="115"/>
  <c r="N58" i="115"/>
  <c r="C58" i="115"/>
  <c r="D53" i="115"/>
  <c r="E53" i="115"/>
  <c r="F53" i="115"/>
  <c r="G53" i="115"/>
  <c r="H53" i="115"/>
  <c r="I53" i="115"/>
  <c r="J53" i="115"/>
  <c r="K53" i="115"/>
  <c r="L53" i="115"/>
  <c r="M53" i="115"/>
  <c r="N53" i="115"/>
  <c r="C53" i="115"/>
  <c r="D49" i="115"/>
  <c r="E49" i="115"/>
  <c r="F49" i="115"/>
  <c r="G49" i="115"/>
  <c r="H49" i="115"/>
  <c r="I49" i="115"/>
  <c r="J49" i="115"/>
  <c r="K49" i="115"/>
  <c r="L49" i="115"/>
  <c r="M49" i="115"/>
  <c r="N49" i="115"/>
  <c r="C49" i="115"/>
  <c r="D27" i="115"/>
  <c r="E27" i="115"/>
  <c r="E59" i="115" s="1"/>
  <c r="F27" i="115"/>
  <c r="G27" i="115"/>
  <c r="H27" i="115"/>
  <c r="I27" i="115"/>
  <c r="I59" i="115" s="1"/>
  <c r="J27" i="115"/>
  <c r="K27" i="115"/>
  <c r="L27" i="115"/>
  <c r="M27" i="115"/>
  <c r="M59" i="115" s="1"/>
  <c r="N27" i="115"/>
  <c r="C27" i="115"/>
  <c r="O7" i="115"/>
  <c r="P7" i="115"/>
  <c r="O8" i="115"/>
  <c r="P8" i="115"/>
  <c r="O9" i="115"/>
  <c r="P9" i="115"/>
  <c r="O10" i="115"/>
  <c r="P10" i="115"/>
  <c r="O11" i="115"/>
  <c r="P11" i="115"/>
  <c r="O12" i="115"/>
  <c r="P12" i="115"/>
  <c r="O13" i="115"/>
  <c r="P13" i="115"/>
  <c r="O14" i="115"/>
  <c r="P14" i="115"/>
  <c r="O15" i="115"/>
  <c r="P15" i="115"/>
  <c r="O16" i="115"/>
  <c r="P16" i="115"/>
  <c r="O17" i="115"/>
  <c r="P17" i="115"/>
  <c r="O18" i="115"/>
  <c r="P18" i="115"/>
  <c r="O19" i="115"/>
  <c r="P19" i="115"/>
  <c r="O20" i="115"/>
  <c r="P20" i="115"/>
  <c r="O21" i="115"/>
  <c r="P21" i="115"/>
  <c r="O22" i="115"/>
  <c r="P22" i="115"/>
  <c r="O23" i="115"/>
  <c r="P23" i="115"/>
  <c r="O24" i="115"/>
  <c r="P24" i="115"/>
  <c r="O25" i="115"/>
  <c r="P25" i="115"/>
  <c r="O26" i="115"/>
  <c r="P26" i="115"/>
  <c r="O28" i="115"/>
  <c r="P28" i="115"/>
  <c r="O29" i="115"/>
  <c r="O49" i="115" s="1"/>
  <c r="P29" i="115"/>
  <c r="O30" i="115"/>
  <c r="P30" i="115"/>
  <c r="O31" i="115"/>
  <c r="P31" i="115"/>
  <c r="O32" i="115"/>
  <c r="P32" i="115"/>
  <c r="O33" i="115"/>
  <c r="P33" i="115"/>
  <c r="O34" i="115"/>
  <c r="P34" i="115"/>
  <c r="O35" i="115"/>
  <c r="P35" i="115"/>
  <c r="O36" i="115"/>
  <c r="P36" i="115"/>
  <c r="O37" i="115"/>
  <c r="P37" i="115"/>
  <c r="O38" i="115"/>
  <c r="P38" i="115"/>
  <c r="O39" i="115"/>
  <c r="P39" i="115"/>
  <c r="O40" i="115"/>
  <c r="P40" i="115"/>
  <c r="O41" i="115"/>
  <c r="P41" i="115"/>
  <c r="O42" i="115"/>
  <c r="P42" i="115"/>
  <c r="O43" i="115"/>
  <c r="P43" i="115"/>
  <c r="O44" i="115"/>
  <c r="P44" i="115"/>
  <c r="O45" i="115"/>
  <c r="P45" i="115"/>
  <c r="O46" i="115"/>
  <c r="P46" i="115"/>
  <c r="O47" i="115"/>
  <c r="P47" i="115"/>
  <c r="O48" i="115"/>
  <c r="P48" i="115"/>
  <c r="O50" i="115"/>
  <c r="P50" i="115"/>
  <c r="O51" i="115"/>
  <c r="P51" i="115"/>
  <c r="P53" i="115" s="1"/>
  <c r="O52" i="115"/>
  <c r="P52" i="115"/>
  <c r="O54" i="115"/>
  <c r="P54" i="115"/>
  <c r="O55" i="115"/>
  <c r="O58" i="115" s="1"/>
  <c r="P55" i="115"/>
  <c r="O56" i="115"/>
  <c r="P56" i="115"/>
  <c r="O57" i="115"/>
  <c r="P57" i="115"/>
  <c r="O53" i="115" l="1"/>
  <c r="H59" i="106"/>
  <c r="U59" i="77" s="1"/>
  <c r="U27" i="77"/>
  <c r="P58" i="115"/>
  <c r="L59" i="115"/>
  <c r="H59" i="115"/>
  <c r="D59" i="115"/>
  <c r="F64" i="117"/>
  <c r="D59" i="118"/>
  <c r="G59" i="106"/>
  <c r="T59" i="77" s="1"/>
  <c r="T27" i="77"/>
  <c r="C59" i="118"/>
  <c r="F59" i="118"/>
  <c r="C59" i="116"/>
  <c r="D59" i="116"/>
  <c r="F59" i="116"/>
  <c r="F65" i="116" s="1"/>
  <c r="E59" i="116"/>
  <c r="F66" i="116" s="1"/>
  <c r="H59" i="118"/>
  <c r="G59" i="118"/>
  <c r="P49" i="115"/>
  <c r="C59" i="115"/>
  <c r="K59" i="115"/>
  <c r="G59" i="115"/>
  <c r="N59" i="115"/>
  <c r="J59" i="115"/>
  <c r="F59" i="115"/>
  <c r="C59" i="117"/>
  <c r="D58" i="114" l="1"/>
  <c r="E58" i="114"/>
  <c r="F58" i="114"/>
  <c r="G58" i="114"/>
  <c r="H58" i="114"/>
  <c r="I58" i="114"/>
  <c r="J58" i="114"/>
  <c r="K58" i="114"/>
  <c r="L58" i="114"/>
  <c r="M58" i="114"/>
  <c r="N58" i="114"/>
  <c r="C58" i="114"/>
  <c r="D53" i="114"/>
  <c r="E53" i="114"/>
  <c r="F53" i="114"/>
  <c r="G53" i="114"/>
  <c r="H53" i="114"/>
  <c r="I53" i="114"/>
  <c r="J53" i="114"/>
  <c r="K53" i="114"/>
  <c r="L53" i="114"/>
  <c r="M53" i="114"/>
  <c r="N53" i="114"/>
  <c r="C53" i="114"/>
  <c r="D49" i="114"/>
  <c r="E49" i="114"/>
  <c r="F49" i="114"/>
  <c r="G49" i="114"/>
  <c r="H49" i="114"/>
  <c r="I49" i="114"/>
  <c r="J49" i="114"/>
  <c r="K49" i="114"/>
  <c r="L49" i="114"/>
  <c r="M49" i="114"/>
  <c r="N49" i="114"/>
  <c r="P49" i="114"/>
  <c r="C49" i="114"/>
  <c r="D27" i="114"/>
  <c r="E27" i="114"/>
  <c r="E59" i="114" s="1"/>
  <c r="F27" i="114"/>
  <c r="F59" i="114" s="1"/>
  <c r="G27" i="114"/>
  <c r="H27" i="114"/>
  <c r="I27" i="114"/>
  <c r="I59" i="114" s="1"/>
  <c r="J27" i="114"/>
  <c r="J59" i="114" s="1"/>
  <c r="K27" i="114"/>
  <c r="L27" i="114"/>
  <c r="M27" i="114"/>
  <c r="M59" i="114" s="1"/>
  <c r="N27" i="114"/>
  <c r="N59" i="114" s="1"/>
  <c r="C27" i="114"/>
  <c r="O7" i="114"/>
  <c r="I7" i="106" s="1"/>
  <c r="P7" i="114"/>
  <c r="J7" i="106" s="1"/>
  <c r="O8" i="114"/>
  <c r="I8" i="106" s="1"/>
  <c r="P8" i="114"/>
  <c r="J8" i="106" s="1"/>
  <c r="O9" i="114"/>
  <c r="I9" i="106" s="1"/>
  <c r="P9" i="114"/>
  <c r="J9" i="106" s="1"/>
  <c r="O10" i="114"/>
  <c r="I10" i="106" s="1"/>
  <c r="P10" i="114"/>
  <c r="J10" i="106" s="1"/>
  <c r="O11" i="114"/>
  <c r="I11" i="106" s="1"/>
  <c r="P11" i="114"/>
  <c r="J11" i="106" s="1"/>
  <c r="O12" i="114"/>
  <c r="P12" i="114"/>
  <c r="O13" i="114"/>
  <c r="I13" i="106" s="1"/>
  <c r="P13" i="114"/>
  <c r="J13" i="106" s="1"/>
  <c r="O14" i="114"/>
  <c r="I14" i="106" s="1"/>
  <c r="P14" i="114"/>
  <c r="J14" i="106" s="1"/>
  <c r="O15" i="114"/>
  <c r="I15" i="106" s="1"/>
  <c r="P15" i="114"/>
  <c r="J15" i="106" s="1"/>
  <c r="O16" i="114"/>
  <c r="I16" i="106" s="1"/>
  <c r="P16" i="114"/>
  <c r="J16" i="106" s="1"/>
  <c r="O17" i="114"/>
  <c r="I17" i="106" s="1"/>
  <c r="P17" i="114"/>
  <c r="J17" i="106" s="1"/>
  <c r="O18" i="114"/>
  <c r="I18" i="106" s="1"/>
  <c r="P18" i="114"/>
  <c r="J18" i="106" s="1"/>
  <c r="O19" i="114"/>
  <c r="I19" i="106" s="1"/>
  <c r="P19" i="114"/>
  <c r="J19" i="106" s="1"/>
  <c r="O20" i="114"/>
  <c r="I20" i="106" s="1"/>
  <c r="P20" i="114"/>
  <c r="J20" i="106" s="1"/>
  <c r="O21" i="114"/>
  <c r="P21" i="114"/>
  <c r="O22" i="114"/>
  <c r="I22" i="106" s="1"/>
  <c r="P22" i="114"/>
  <c r="J22" i="106" s="1"/>
  <c r="O23" i="114"/>
  <c r="I23" i="106" s="1"/>
  <c r="P23" i="114"/>
  <c r="J23" i="106" s="1"/>
  <c r="O24" i="114"/>
  <c r="I24" i="106" s="1"/>
  <c r="P24" i="114"/>
  <c r="J24" i="106" s="1"/>
  <c r="O25" i="114"/>
  <c r="I25" i="106" s="1"/>
  <c r="P25" i="114"/>
  <c r="J25" i="106" s="1"/>
  <c r="O26" i="114"/>
  <c r="I26" i="106" s="1"/>
  <c r="P26" i="114"/>
  <c r="J26" i="106" s="1"/>
  <c r="O28" i="114"/>
  <c r="I28" i="106" s="1"/>
  <c r="P28" i="114"/>
  <c r="J28" i="106" s="1"/>
  <c r="O29" i="114"/>
  <c r="I29" i="106" s="1"/>
  <c r="P29" i="114"/>
  <c r="J29" i="106" s="1"/>
  <c r="O30" i="114"/>
  <c r="I30" i="106" s="1"/>
  <c r="P30" i="114"/>
  <c r="J30" i="106" s="1"/>
  <c r="O31" i="114"/>
  <c r="I31" i="106" s="1"/>
  <c r="P31" i="114"/>
  <c r="J31" i="106" s="1"/>
  <c r="O32" i="114"/>
  <c r="I32" i="106" s="1"/>
  <c r="P32" i="114"/>
  <c r="J32" i="106" s="1"/>
  <c r="O33" i="114"/>
  <c r="I33" i="106" s="1"/>
  <c r="P33" i="114"/>
  <c r="J33" i="106" s="1"/>
  <c r="O34" i="114"/>
  <c r="I34" i="106" s="1"/>
  <c r="P34" i="114"/>
  <c r="J34" i="106" s="1"/>
  <c r="O35" i="114"/>
  <c r="I35" i="106" s="1"/>
  <c r="P35" i="114"/>
  <c r="J35" i="106" s="1"/>
  <c r="O36" i="114"/>
  <c r="I36" i="106" s="1"/>
  <c r="P36" i="114"/>
  <c r="J36" i="106" s="1"/>
  <c r="O37" i="114"/>
  <c r="I37" i="106" s="1"/>
  <c r="P37" i="114"/>
  <c r="J37" i="106" s="1"/>
  <c r="O38" i="114"/>
  <c r="I38" i="106" s="1"/>
  <c r="P38" i="114"/>
  <c r="J38" i="106" s="1"/>
  <c r="O39" i="114"/>
  <c r="I39" i="106" s="1"/>
  <c r="P39" i="114"/>
  <c r="J39" i="106" s="1"/>
  <c r="O40" i="114"/>
  <c r="I40" i="106" s="1"/>
  <c r="P40" i="114"/>
  <c r="J40" i="106" s="1"/>
  <c r="O41" i="114"/>
  <c r="I41" i="106" s="1"/>
  <c r="P41" i="114"/>
  <c r="J41" i="106" s="1"/>
  <c r="O42" i="114"/>
  <c r="I42" i="106" s="1"/>
  <c r="P42" i="114"/>
  <c r="J42" i="106" s="1"/>
  <c r="O43" i="114"/>
  <c r="I43" i="106" s="1"/>
  <c r="P43" i="114"/>
  <c r="J43" i="106" s="1"/>
  <c r="O44" i="114"/>
  <c r="I44" i="106" s="1"/>
  <c r="P44" i="114"/>
  <c r="J44" i="106" s="1"/>
  <c r="O45" i="114"/>
  <c r="I45" i="106" s="1"/>
  <c r="P45" i="114"/>
  <c r="J45" i="106" s="1"/>
  <c r="O46" i="114"/>
  <c r="I46" i="106" s="1"/>
  <c r="P46" i="114"/>
  <c r="J46" i="106" s="1"/>
  <c r="O47" i="114"/>
  <c r="I47" i="106" s="1"/>
  <c r="P47" i="114"/>
  <c r="J47" i="106" s="1"/>
  <c r="O48" i="114"/>
  <c r="I48" i="106" s="1"/>
  <c r="P48" i="114"/>
  <c r="J48" i="106" s="1"/>
  <c r="O50" i="114"/>
  <c r="I50" i="106" s="1"/>
  <c r="P50" i="114"/>
  <c r="J50" i="106" s="1"/>
  <c r="O51" i="114"/>
  <c r="I51" i="106" s="1"/>
  <c r="P51" i="114"/>
  <c r="J51" i="106" s="1"/>
  <c r="O52" i="114"/>
  <c r="I52" i="106" s="1"/>
  <c r="P52" i="114"/>
  <c r="J52" i="106" s="1"/>
  <c r="O54" i="114"/>
  <c r="I54" i="106" s="1"/>
  <c r="P54" i="114"/>
  <c r="J54" i="106" s="1"/>
  <c r="O55" i="114"/>
  <c r="P55" i="114"/>
  <c r="O56" i="114"/>
  <c r="I56" i="106" s="1"/>
  <c r="P56" i="114"/>
  <c r="J56" i="106" s="1"/>
  <c r="O57" i="114"/>
  <c r="I57" i="106" s="1"/>
  <c r="P57" i="114"/>
  <c r="J57" i="106" s="1"/>
  <c r="O58" i="114" l="1"/>
  <c r="I55" i="106"/>
  <c r="I53" i="106"/>
  <c r="I12" i="106"/>
  <c r="J49" i="106"/>
  <c r="O49" i="114"/>
  <c r="I58" i="106"/>
  <c r="I49" i="106"/>
  <c r="P53" i="114"/>
  <c r="P58" i="114"/>
  <c r="J55" i="106"/>
  <c r="J58" i="106" s="1"/>
  <c r="J53" i="106"/>
  <c r="J12" i="106"/>
  <c r="C59" i="114"/>
  <c r="O53" i="114"/>
  <c r="L59" i="114"/>
  <c r="H59" i="114"/>
  <c r="D59" i="114"/>
  <c r="K59" i="114"/>
  <c r="G59" i="114"/>
  <c r="P7" i="9" l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50" i="9"/>
  <c r="P51" i="9"/>
  <c r="P52" i="9"/>
  <c r="P54" i="9"/>
  <c r="P55" i="9"/>
  <c r="P56" i="9"/>
  <c r="P57" i="9"/>
  <c r="P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50" i="9"/>
  <c r="O51" i="9"/>
  <c r="O52" i="9"/>
  <c r="O54" i="9"/>
  <c r="O55" i="9"/>
  <c r="O56" i="9"/>
  <c r="O57" i="9"/>
  <c r="O6" i="9"/>
  <c r="D58" i="113" l="1"/>
  <c r="E58" i="113"/>
  <c r="F58" i="113"/>
  <c r="G58" i="113"/>
  <c r="H58" i="113"/>
  <c r="I58" i="113"/>
  <c r="J58" i="113"/>
  <c r="C58" i="113"/>
  <c r="D53" i="113"/>
  <c r="E53" i="113"/>
  <c r="F53" i="113"/>
  <c r="G53" i="113"/>
  <c r="H53" i="113"/>
  <c r="I53" i="113"/>
  <c r="J53" i="113"/>
  <c r="C53" i="113"/>
  <c r="D49" i="113"/>
  <c r="E49" i="113"/>
  <c r="F49" i="113"/>
  <c r="G49" i="113"/>
  <c r="H49" i="113"/>
  <c r="I49" i="113"/>
  <c r="J49" i="113"/>
  <c r="C49" i="113"/>
  <c r="D27" i="113"/>
  <c r="E27" i="113"/>
  <c r="F27" i="113"/>
  <c r="G27" i="113"/>
  <c r="G59" i="113" s="1"/>
  <c r="H27" i="113"/>
  <c r="H59" i="113" s="1"/>
  <c r="I27" i="113"/>
  <c r="I59" i="113" s="1"/>
  <c r="J27" i="113"/>
  <c r="J59" i="113" s="1"/>
  <c r="C27" i="113"/>
  <c r="F59" i="113" l="1"/>
  <c r="E59" i="113"/>
  <c r="D59" i="113"/>
  <c r="C59" i="113"/>
  <c r="D27" i="111"/>
  <c r="D59" i="111" s="1"/>
  <c r="D58" i="111"/>
  <c r="E58" i="111"/>
  <c r="F58" i="111"/>
  <c r="G58" i="111"/>
  <c r="H58" i="111"/>
  <c r="I58" i="111"/>
  <c r="J58" i="111"/>
  <c r="K58" i="111"/>
  <c r="L58" i="111"/>
  <c r="M58" i="111"/>
  <c r="P58" i="111"/>
  <c r="Q58" i="111"/>
  <c r="D53" i="111"/>
  <c r="E53" i="111"/>
  <c r="F53" i="111"/>
  <c r="G53" i="111"/>
  <c r="H53" i="111"/>
  <c r="I53" i="111"/>
  <c r="J53" i="111"/>
  <c r="K53" i="111"/>
  <c r="L53" i="111"/>
  <c r="M53" i="111"/>
  <c r="P53" i="111"/>
  <c r="Q53" i="111"/>
  <c r="D49" i="111"/>
  <c r="E49" i="111"/>
  <c r="F49" i="111"/>
  <c r="G49" i="111"/>
  <c r="H49" i="111"/>
  <c r="I49" i="111"/>
  <c r="J49" i="111"/>
  <c r="K49" i="111"/>
  <c r="L49" i="111"/>
  <c r="M49" i="111"/>
  <c r="P49" i="111"/>
  <c r="Q49" i="111"/>
  <c r="C49" i="111"/>
  <c r="E27" i="111"/>
  <c r="E59" i="111" s="1"/>
  <c r="F27" i="111"/>
  <c r="F59" i="111" s="1"/>
  <c r="G27" i="111"/>
  <c r="G59" i="111" s="1"/>
  <c r="H27" i="111"/>
  <c r="H59" i="111" s="1"/>
  <c r="I27" i="111"/>
  <c r="I59" i="111" s="1"/>
  <c r="J27" i="111"/>
  <c r="K27" i="111"/>
  <c r="L27" i="111"/>
  <c r="M27" i="111"/>
  <c r="M59" i="111" s="1"/>
  <c r="P27" i="111"/>
  <c r="Q27" i="111"/>
  <c r="C58" i="111"/>
  <c r="C53" i="111"/>
  <c r="L59" i="111" l="1"/>
  <c r="K59" i="111"/>
  <c r="J59" i="111"/>
  <c r="Q59" i="111"/>
  <c r="P59" i="111"/>
  <c r="N7" i="111"/>
  <c r="O7" i="111"/>
  <c r="N8" i="111"/>
  <c r="O8" i="111"/>
  <c r="N9" i="111"/>
  <c r="O9" i="111"/>
  <c r="N10" i="111"/>
  <c r="O10" i="111"/>
  <c r="N11" i="111"/>
  <c r="O11" i="111"/>
  <c r="N12" i="111"/>
  <c r="O12" i="111"/>
  <c r="N13" i="111"/>
  <c r="O13" i="111"/>
  <c r="N14" i="111"/>
  <c r="O14" i="111"/>
  <c r="N15" i="111"/>
  <c r="O15" i="111"/>
  <c r="N16" i="111"/>
  <c r="O16" i="111"/>
  <c r="N17" i="111"/>
  <c r="O17" i="111"/>
  <c r="N18" i="111"/>
  <c r="O18" i="111"/>
  <c r="N19" i="111"/>
  <c r="O19" i="111"/>
  <c r="N20" i="111"/>
  <c r="O20" i="111"/>
  <c r="O21" i="111"/>
  <c r="N22" i="111"/>
  <c r="O22" i="111"/>
  <c r="N23" i="111"/>
  <c r="O23" i="111"/>
  <c r="N24" i="111"/>
  <c r="O24" i="111"/>
  <c r="N25" i="111"/>
  <c r="O25" i="111"/>
  <c r="N26" i="111"/>
  <c r="O26" i="111"/>
  <c r="N28" i="111"/>
  <c r="O28" i="111"/>
  <c r="N29" i="111"/>
  <c r="O29" i="111"/>
  <c r="N30" i="111"/>
  <c r="O30" i="111"/>
  <c r="N31" i="111"/>
  <c r="O31" i="111"/>
  <c r="N32" i="111"/>
  <c r="O32" i="111"/>
  <c r="N33" i="111"/>
  <c r="O33" i="111"/>
  <c r="N34" i="111"/>
  <c r="O34" i="111"/>
  <c r="N35" i="111"/>
  <c r="O35" i="111"/>
  <c r="N36" i="111"/>
  <c r="O36" i="111"/>
  <c r="N37" i="111"/>
  <c r="O37" i="111"/>
  <c r="N38" i="111"/>
  <c r="O38" i="111"/>
  <c r="N39" i="111"/>
  <c r="O39" i="111"/>
  <c r="N40" i="111"/>
  <c r="O40" i="111"/>
  <c r="N41" i="111"/>
  <c r="O41" i="111"/>
  <c r="N42" i="111"/>
  <c r="O42" i="111"/>
  <c r="N43" i="111"/>
  <c r="O43" i="111"/>
  <c r="N44" i="111"/>
  <c r="O44" i="111"/>
  <c r="N45" i="111"/>
  <c r="O45" i="111"/>
  <c r="N46" i="111"/>
  <c r="O46" i="111"/>
  <c r="N47" i="111"/>
  <c r="O47" i="111"/>
  <c r="N48" i="111"/>
  <c r="O48" i="111"/>
  <c r="N50" i="111"/>
  <c r="O50" i="111"/>
  <c r="N51" i="111"/>
  <c r="O51" i="111"/>
  <c r="N52" i="111"/>
  <c r="O52" i="111"/>
  <c r="N54" i="111"/>
  <c r="O54" i="111"/>
  <c r="N55" i="111"/>
  <c r="O55" i="111"/>
  <c r="N56" i="111"/>
  <c r="O56" i="111"/>
  <c r="N57" i="111"/>
  <c r="O57" i="111"/>
  <c r="O6" i="111"/>
  <c r="N6" i="111"/>
  <c r="N27" i="111" l="1"/>
  <c r="N53" i="111"/>
  <c r="O58" i="111"/>
  <c r="O49" i="111"/>
  <c r="O27" i="111"/>
  <c r="N58" i="111"/>
  <c r="N59" i="111" s="1"/>
  <c r="N49" i="111"/>
  <c r="O53" i="111"/>
  <c r="D58" i="42"/>
  <c r="C58" i="42"/>
  <c r="D53" i="42"/>
  <c r="C53" i="42"/>
  <c r="D49" i="42"/>
  <c r="C49" i="42"/>
  <c r="D27" i="42"/>
  <c r="C27" i="42"/>
  <c r="E13" i="42"/>
  <c r="F13" i="42"/>
  <c r="E14" i="42"/>
  <c r="F14" i="42"/>
  <c r="E15" i="42"/>
  <c r="F15" i="42"/>
  <c r="E16" i="42"/>
  <c r="F16" i="42"/>
  <c r="E17" i="42"/>
  <c r="F17" i="42"/>
  <c r="E18" i="42"/>
  <c r="F18" i="42"/>
  <c r="E19" i="42"/>
  <c r="F19" i="42"/>
  <c r="E20" i="42"/>
  <c r="F20" i="42"/>
  <c r="E22" i="42"/>
  <c r="F22" i="42"/>
  <c r="E23" i="42"/>
  <c r="F23" i="42"/>
  <c r="E24" i="42"/>
  <c r="F24" i="42"/>
  <c r="E25" i="42"/>
  <c r="F25" i="42"/>
  <c r="E26" i="42"/>
  <c r="F26" i="42"/>
  <c r="E28" i="42"/>
  <c r="F28" i="42"/>
  <c r="E29" i="42"/>
  <c r="F29" i="42"/>
  <c r="E30" i="42"/>
  <c r="F30" i="42"/>
  <c r="E31" i="42"/>
  <c r="F31" i="42"/>
  <c r="E32" i="42"/>
  <c r="F32" i="42"/>
  <c r="E33" i="42"/>
  <c r="F33" i="42"/>
  <c r="E34" i="42"/>
  <c r="F34" i="42"/>
  <c r="E35" i="42"/>
  <c r="F35" i="42"/>
  <c r="E36" i="42"/>
  <c r="F36" i="42"/>
  <c r="E37" i="42"/>
  <c r="F37" i="42"/>
  <c r="E38" i="42"/>
  <c r="F38" i="42"/>
  <c r="E39" i="42"/>
  <c r="F39" i="42"/>
  <c r="E40" i="42"/>
  <c r="F40" i="42"/>
  <c r="E41" i="42"/>
  <c r="F41" i="42"/>
  <c r="E42" i="42"/>
  <c r="F42" i="42"/>
  <c r="E43" i="42"/>
  <c r="F43" i="42"/>
  <c r="E44" i="42"/>
  <c r="F44" i="42"/>
  <c r="E45" i="42"/>
  <c r="F45" i="42"/>
  <c r="E46" i="42"/>
  <c r="F46" i="42"/>
  <c r="E47" i="42"/>
  <c r="F47" i="42"/>
  <c r="E48" i="42"/>
  <c r="F48" i="42"/>
  <c r="E50" i="42"/>
  <c r="F50" i="42"/>
  <c r="E51" i="42"/>
  <c r="F51" i="42"/>
  <c r="E52" i="42"/>
  <c r="F52" i="42"/>
  <c r="E54" i="42"/>
  <c r="F54" i="42"/>
  <c r="E55" i="42"/>
  <c r="F55" i="42"/>
  <c r="E56" i="42"/>
  <c r="F56" i="42"/>
  <c r="E57" i="42"/>
  <c r="F57" i="42"/>
  <c r="E12" i="42"/>
  <c r="F12" i="42"/>
  <c r="E7" i="42"/>
  <c r="F7" i="42"/>
  <c r="E8" i="42"/>
  <c r="F8" i="42"/>
  <c r="E9" i="42"/>
  <c r="F9" i="42"/>
  <c r="E10" i="42"/>
  <c r="F10" i="42"/>
  <c r="E11" i="42"/>
  <c r="F11" i="42"/>
  <c r="F6" i="42"/>
  <c r="E6" i="42"/>
  <c r="V7" i="77"/>
  <c r="V8" i="77"/>
  <c r="V9" i="77"/>
  <c r="V10" i="77"/>
  <c r="V11" i="77"/>
  <c r="V12" i="77"/>
  <c r="V13" i="77"/>
  <c r="V14" i="77"/>
  <c r="V16" i="77"/>
  <c r="V18" i="77"/>
  <c r="V19" i="77"/>
  <c r="V20" i="77"/>
  <c r="V21" i="77"/>
  <c r="V22" i="77"/>
  <c r="V23" i="77"/>
  <c r="V24" i="77"/>
  <c r="V26" i="77"/>
  <c r="V28" i="77"/>
  <c r="V35" i="77"/>
  <c r="V36" i="77"/>
  <c r="V40" i="77"/>
  <c r="V50" i="77"/>
  <c r="V51" i="77"/>
  <c r="V52" i="77"/>
  <c r="V55" i="77"/>
  <c r="V6" i="77"/>
  <c r="Q8" i="77"/>
  <c r="Q9" i="77"/>
  <c r="Q10" i="77"/>
  <c r="Q12" i="77"/>
  <c r="Q18" i="77"/>
  <c r="Q20" i="77"/>
  <c r="Q21" i="77"/>
  <c r="Q22" i="77"/>
  <c r="Q24" i="77"/>
  <c r="Q50" i="77"/>
  <c r="Q51" i="77"/>
  <c r="Q52" i="77"/>
  <c r="Q55" i="77"/>
  <c r="Q6" i="77"/>
  <c r="L7" i="77"/>
  <c r="L8" i="77"/>
  <c r="L9" i="77"/>
  <c r="L10" i="77"/>
  <c r="L11" i="77"/>
  <c r="L12" i="77"/>
  <c r="L13" i="77"/>
  <c r="L14" i="77"/>
  <c r="L15" i="77"/>
  <c r="L16" i="77"/>
  <c r="L17" i="77"/>
  <c r="L18" i="77"/>
  <c r="L19" i="77"/>
  <c r="L20" i="77"/>
  <c r="L21" i="77"/>
  <c r="L22" i="77"/>
  <c r="L23" i="77"/>
  <c r="L24" i="77"/>
  <c r="L25" i="77"/>
  <c r="L26" i="77"/>
  <c r="L36" i="77"/>
  <c r="L50" i="77"/>
  <c r="L51" i="77"/>
  <c r="L52" i="77"/>
  <c r="L55" i="77"/>
  <c r="L6" i="77"/>
  <c r="G7" i="77"/>
  <c r="G8" i="77"/>
  <c r="G9" i="77"/>
  <c r="G10" i="77"/>
  <c r="G11" i="77"/>
  <c r="G12" i="77"/>
  <c r="G13" i="77"/>
  <c r="G14" i="77"/>
  <c r="G15" i="77"/>
  <c r="G16" i="77"/>
  <c r="G17" i="77"/>
  <c r="G18" i="77"/>
  <c r="G19" i="77"/>
  <c r="G20" i="77"/>
  <c r="G21" i="77"/>
  <c r="G22" i="77"/>
  <c r="G23" i="77"/>
  <c r="G24" i="77"/>
  <c r="G25" i="77"/>
  <c r="G26" i="77"/>
  <c r="G28" i="77"/>
  <c r="G34" i="77"/>
  <c r="G35" i="77"/>
  <c r="G36" i="77"/>
  <c r="G40" i="77"/>
  <c r="G50" i="77"/>
  <c r="G51" i="77"/>
  <c r="G52" i="77"/>
  <c r="G55" i="77"/>
  <c r="G6" i="77"/>
  <c r="D58" i="77"/>
  <c r="E58" i="77"/>
  <c r="F58" i="77"/>
  <c r="G58" i="77" s="1"/>
  <c r="H58" i="77"/>
  <c r="I58" i="77"/>
  <c r="J58" i="77"/>
  <c r="K58" i="77"/>
  <c r="L58" i="77" s="1"/>
  <c r="M58" i="77"/>
  <c r="N58" i="77"/>
  <c r="O58" i="77"/>
  <c r="P58" i="77"/>
  <c r="R58" i="77"/>
  <c r="S58" i="77"/>
  <c r="V58" i="77" s="1"/>
  <c r="C58" i="77"/>
  <c r="D53" i="77"/>
  <c r="G53" i="77" s="1"/>
  <c r="E53" i="77"/>
  <c r="F53" i="77"/>
  <c r="H53" i="77"/>
  <c r="I53" i="77"/>
  <c r="L53" i="77" s="1"/>
  <c r="J53" i="77"/>
  <c r="K53" i="77"/>
  <c r="M53" i="77"/>
  <c r="N53" i="77"/>
  <c r="Q53" i="77" s="1"/>
  <c r="O53" i="77"/>
  <c r="P53" i="77"/>
  <c r="R53" i="77"/>
  <c r="S53" i="77"/>
  <c r="C53" i="77"/>
  <c r="D49" i="77"/>
  <c r="E49" i="77"/>
  <c r="F49" i="77"/>
  <c r="H49" i="77"/>
  <c r="I49" i="77"/>
  <c r="J49" i="77"/>
  <c r="K49" i="77"/>
  <c r="L49" i="77" s="1"/>
  <c r="M49" i="77"/>
  <c r="N49" i="77"/>
  <c r="O49" i="77"/>
  <c r="P49" i="77"/>
  <c r="R49" i="77"/>
  <c r="S49" i="77"/>
  <c r="V49" i="77" s="1"/>
  <c r="C49" i="77"/>
  <c r="D27" i="77"/>
  <c r="D59" i="77" s="1"/>
  <c r="E27" i="77"/>
  <c r="F27" i="77"/>
  <c r="H27" i="77"/>
  <c r="H59" i="77" s="1"/>
  <c r="I27" i="77"/>
  <c r="J27" i="77"/>
  <c r="K27" i="77"/>
  <c r="M27" i="77"/>
  <c r="N27" i="77"/>
  <c r="O27" i="77"/>
  <c r="P27" i="77"/>
  <c r="R27" i="77"/>
  <c r="S27" i="77"/>
  <c r="S59" i="77" s="1"/>
  <c r="C27" i="77"/>
  <c r="C55" i="78"/>
  <c r="I32" i="85"/>
  <c r="R7" i="85"/>
  <c r="R8" i="85"/>
  <c r="R9" i="85"/>
  <c r="R10" i="85"/>
  <c r="R11" i="85"/>
  <c r="R12" i="85"/>
  <c r="R13" i="85"/>
  <c r="R14" i="85"/>
  <c r="R15" i="85"/>
  <c r="R16" i="85"/>
  <c r="R17" i="85"/>
  <c r="R18" i="85"/>
  <c r="R19" i="85"/>
  <c r="R20" i="85"/>
  <c r="R21" i="85"/>
  <c r="R22" i="85"/>
  <c r="R23" i="85"/>
  <c r="R24" i="85"/>
  <c r="R25" i="85"/>
  <c r="R26" i="85"/>
  <c r="R28" i="85"/>
  <c r="R29" i="85"/>
  <c r="R30" i="85"/>
  <c r="R31" i="85"/>
  <c r="R32" i="85"/>
  <c r="R33" i="85"/>
  <c r="R34" i="85"/>
  <c r="R35" i="85"/>
  <c r="R36" i="85"/>
  <c r="R37" i="85"/>
  <c r="R38" i="85"/>
  <c r="R39" i="85"/>
  <c r="R40" i="85"/>
  <c r="R41" i="85"/>
  <c r="R42" i="85"/>
  <c r="R43" i="85"/>
  <c r="R44" i="85"/>
  <c r="R45" i="85"/>
  <c r="R46" i="85"/>
  <c r="R47" i="85"/>
  <c r="R48" i="85"/>
  <c r="R50" i="85"/>
  <c r="R51" i="85"/>
  <c r="R52" i="85"/>
  <c r="R54" i="85"/>
  <c r="R55" i="85"/>
  <c r="R56" i="85"/>
  <c r="R57" i="85"/>
  <c r="R6" i="85"/>
  <c r="F61" i="78"/>
  <c r="J32" i="85"/>
  <c r="L32" i="85" s="1"/>
  <c r="L7" i="85"/>
  <c r="L8" i="85"/>
  <c r="L9" i="85"/>
  <c r="L10" i="85"/>
  <c r="L11" i="85"/>
  <c r="L12" i="85"/>
  <c r="L13" i="85"/>
  <c r="L14" i="85"/>
  <c r="L15" i="85"/>
  <c r="L16" i="85"/>
  <c r="L17" i="85"/>
  <c r="L18" i="85"/>
  <c r="L19" i="85"/>
  <c r="L20" i="85"/>
  <c r="L21" i="85"/>
  <c r="L22" i="85"/>
  <c r="L23" i="85"/>
  <c r="L24" i="85"/>
  <c r="L25" i="85"/>
  <c r="L26" i="85"/>
  <c r="L28" i="85"/>
  <c r="L29" i="85"/>
  <c r="L30" i="85"/>
  <c r="L31" i="85"/>
  <c r="L33" i="85"/>
  <c r="L34" i="85"/>
  <c r="L35" i="85"/>
  <c r="L36" i="85"/>
  <c r="L37" i="85"/>
  <c r="L38" i="85"/>
  <c r="L39" i="85"/>
  <c r="L40" i="85"/>
  <c r="L41" i="85"/>
  <c r="L42" i="85"/>
  <c r="L43" i="85"/>
  <c r="L44" i="85"/>
  <c r="L45" i="85"/>
  <c r="L46" i="85"/>
  <c r="L47" i="85"/>
  <c r="L48" i="85"/>
  <c r="L50" i="85"/>
  <c r="L51" i="85"/>
  <c r="L52" i="85"/>
  <c r="L53" i="85" s="1"/>
  <c r="L54" i="85"/>
  <c r="L55" i="85"/>
  <c r="L56" i="85"/>
  <c r="L57" i="85"/>
  <c r="L6" i="85"/>
  <c r="O59" i="111" l="1"/>
  <c r="K59" i="77"/>
  <c r="F59" i="77"/>
  <c r="G49" i="77"/>
  <c r="E59" i="77"/>
  <c r="V59" i="77"/>
  <c r="V53" i="77"/>
  <c r="J59" i="77"/>
  <c r="R59" i="77"/>
  <c r="L27" i="77"/>
  <c r="C59" i="77"/>
  <c r="V27" i="77"/>
  <c r="Q27" i="77"/>
  <c r="P59" i="77"/>
  <c r="O59" i="77"/>
  <c r="M59" i="77"/>
  <c r="I59" i="77"/>
  <c r="G59" i="77"/>
  <c r="E58" i="42"/>
  <c r="F27" i="42"/>
  <c r="F53" i="42"/>
  <c r="F49" i="42"/>
  <c r="F58" i="42"/>
  <c r="E53" i="42"/>
  <c r="E49" i="42"/>
  <c r="E27" i="42"/>
  <c r="D59" i="42"/>
  <c r="C59" i="42"/>
  <c r="Q58" i="77"/>
  <c r="N59" i="77"/>
  <c r="Q59" i="77" s="1"/>
  <c r="G27" i="77"/>
  <c r="L27" i="85"/>
  <c r="L58" i="85"/>
  <c r="L49" i="85"/>
  <c r="L59" i="85" s="1"/>
  <c r="L59" i="77" l="1"/>
  <c r="F59" i="42"/>
  <c r="E59" i="42"/>
  <c r="D58" i="78" l="1"/>
  <c r="E58" i="78"/>
  <c r="F58" i="78"/>
  <c r="G58" i="78"/>
  <c r="G59" i="78" s="1"/>
  <c r="H58" i="78"/>
  <c r="I58" i="78"/>
  <c r="J58" i="78"/>
  <c r="K58" i="78"/>
  <c r="K59" i="78" s="1"/>
  <c r="L58" i="78"/>
  <c r="C58" i="78"/>
  <c r="D53" i="78"/>
  <c r="E53" i="78"/>
  <c r="F53" i="78"/>
  <c r="G53" i="78"/>
  <c r="H53" i="78"/>
  <c r="I53" i="78"/>
  <c r="J53" i="78"/>
  <c r="K53" i="78"/>
  <c r="L53" i="78"/>
  <c r="C53" i="78"/>
  <c r="D49" i="78"/>
  <c r="E49" i="78"/>
  <c r="F49" i="78"/>
  <c r="G49" i="78"/>
  <c r="H49" i="78"/>
  <c r="I49" i="78"/>
  <c r="J49" i="78"/>
  <c r="K49" i="78"/>
  <c r="L49" i="78"/>
  <c r="C49" i="78"/>
  <c r="D27" i="78"/>
  <c r="E27" i="78"/>
  <c r="F27" i="78"/>
  <c r="G27" i="78"/>
  <c r="H27" i="78"/>
  <c r="I27" i="78"/>
  <c r="J27" i="78"/>
  <c r="K27" i="78"/>
  <c r="L27" i="78"/>
  <c r="C27" i="78"/>
  <c r="M7" i="78"/>
  <c r="N7" i="78"/>
  <c r="M8" i="78"/>
  <c r="M27" i="78" s="1"/>
  <c r="N8" i="78"/>
  <c r="M9" i="78"/>
  <c r="N9" i="78"/>
  <c r="M10" i="78"/>
  <c r="N10" i="78"/>
  <c r="M11" i="78"/>
  <c r="N11" i="78"/>
  <c r="M12" i="78"/>
  <c r="N12" i="78"/>
  <c r="M13" i="78"/>
  <c r="N13" i="78"/>
  <c r="M14" i="78"/>
  <c r="N14" i="78"/>
  <c r="M15" i="78"/>
  <c r="N15" i="78"/>
  <c r="M16" i="78"/>
  <c r="N16" i="78"/>
  <c r="M17" i="78"/>
  <c r="N17" i="78"/>
  <c r="M18" i="78"/>
  <c r="N18" i="78"/>
  <c r="M19" i="78"/>
  <c r="N19" i="78"/>
  <c r="M20" i="78"/>
  <c r="N20" i="78"/>
  <c r="M21" i="78"/>
  <c r="N21" i="78"/>
  <c r="M22" i="78"/>
  <c r="N22" i="78"/>
  <c r="M23" i="78"/>
  <c r="N23" i="78"/>
  <c r="M24" i="78"/>
  <c r="N24" i="78"/>
  <c r="M25" i="78"/>
  <c r="N25" i="78"/>
  <c r="M26" i="78"/>
  <c r="N26" i="78"/>
  <c r="M28" i="78"/>
  <c r="N28" i="78"/>
  <c r="M29" i="78"/>
  <c r="M49" i="78" s="1"/>
  <c r="N29" i="78"/>
  <c r="N49" i="78" s="1"/>
  <c r="M30" i="78"/>
  <c r="N30" i="78"/>
  <c r="M31" i="78"/>
  <c r="N31" i="78"/>
  <c r="M32" i="78"/>
  <c r="N32" i="78"/>
  <c r="M33" i="78"/>
  <c r="N33" i="78"/>
  <c r="M34" i="78"/>
  <c r="N34" i="78"/>
  <c r="M35" i="78"/>
  <c r="N35" i="78"/>
  <c r="M36" i="78"/>
  <c r="N36" i="78"/>
  <c r="M37" i="78"/>
  <c r="N37" i="78"/>
  <c r="M38" i="78"/>
  <c r="N38" i="78"/>
  <c r="M39" i="78"/>
  <c r="N39" i="78"/>
  <c r="M40" i="78"/>
  <c r="N40" i="78"/>
  <c r="M41" i="78"/>
  <c r="N41" i="78"/>
  <c r="M42" i="78"/>
  <c r="N42" i="78"/>
  <c r="M43" i="78"/>
  <c r="N43" i="78"/>
  <c r="M44" i="78"/>
  <c r="N44" i="78"/>
  <c r="M45" i="78"/>
  <c r="N45" i="78"/>
  <c r="M46" i="78"/>
  <c r="N46" i="78"/>
  <c r="M47" i="78"/>
  <c r="N47" i="78"/>
  <c r="M48" i="78"/>
  <c r="N48" i="78"/>
  <c r="M50" i="78"/>
  <c r="M53" i="78" s="1"/>
  <c r="N50" i="78"/>
  <c r="N53" i="78" s="1"/>
  <c r="M51" i="78"/>
  <c r="N51" i="78"/>
  <c r="M52" i="78"/>
  <c r="N52" i="78"/>
  <c r="M54" i="78"/>
  <c r="N54" i="78"/>
  <c r="M55" i="78"/>
  <c r="N55" i="78"/>
  <c r="M56" i="78"/>
  <c r="N56" i="78"/>
  <c r="M57" i="78"/>
  <c r="N57" i="78"/>
  <c r="N6" i="78"/>
  <c r="M6" i="78"/>
  <c r="N58" i="78" l="1"/>
  <c r="N59" i="78" s="1"/>
  <c r="M59" i="85" s="1"/>
  <c r="M58" i="78"/>
  <c r="N27" i="78"/>
  <c r="J59" i="78"/>
  <c r="F59" i="78"/>
  <c r="C59" i="78"/>
  <c r="I59" i="78"/>
  <c r="E59" i="78"/>
  <c r="M59" i="78"/>
  <c r="L59" i="78"/>
  <c r="H59" i="78"/>
  <c r="D59" i="78"/>
  <c r="D58" i="85"/>
  <c r="E58" i="85"/>
  <c r="F58" i="85"/>
  <c r="G58" i="85"/>
  <c r="H58" i="85"/>
  <c r="I58" i="85"/>
  <c r="J58" i="85"/>
  <c r="C58" i="85"/>
  <c r="D53" i="85"/>
  <c r="E53" i="85"/>
  <c r="F53" i="85"/>
  <c r="G53" i="85"/>
  <c r="H53" i="85"/>
  <c r="I53" i="85"/>
  <c r="J53" i="85"/>
  <c r="C53" i="85"/>
  <c r="D49" i="85"/>
  <c r="E49" i="85"/>
  <c r="F49" i="85"/>
  <c r="G49" i="85"/>
  <c r="H49" i="85"/>
  <c r="I49" i="85"/>
  <c r="J49" i="85"/>
  <c r="C49" i="85"/>
  <c r="D27" i="85"/>
  <c r="E27" i="85"/>
  <c r="F27" i="85"/>
  <c r="G27" i="85"/>
  <c r="H27" i="85"/>
  <c r="I27" i="85"/>
  <c r="J27" i="85"/>
  <c r="C27" i="85"/>
  <c r="O7" i="85"/>
  <c r="O8" i="85"/>
  <c r="O9" i="85"/>
  <c r="O10" i="85"/>
  <c r="O11" i="85"/>
  <c r="O12" i="85"/>
  <c r="O13" i="85"/>
  <c r="O14" i="85"/>
  <c r="O15" i="85"/>
  <c r="O16" i="85"/>
  <c r="O17" i="85"/>
  <c r="O18" i="85"/>
  <c r="O19" i="85"/>
  <c r="O20" i="85"/>
  <c r="O21" i="85"/>
  <c r="O22" i="85"/>
  <c r="O23" i="85"/>
  <c r="O24" i="85"/>
  <c r="O25" i="85"/>
  <c r="O26" i="85"/>
  <c r="O28" i="85"/>
  <c r="O29" i="85"/>
  <c r="O30" i="85"/>
  <c r="O31" i="85"/>
  <c r="O32" i="85"/>
  <c r="O33" i="85"/>
  <c r="O34" i="85"/>
  <c r="O35" i="85"/>
  <c r="O36" i="85"/>
  <c r="O37" i="85"/>
  <c r="O38" i="85"/>
  <c r="O39" i="85"/>
  <c r="O40" i="85"/>
  <c r="O41" i="85"/>
  <c r="O42" i="85"/>
  <c r="O43" i="85"/>
  <c r="O44" i="85"/>
  <c r="O45" i="85"/>
  <c r="O46" i="85"/>
  <c r="O47" i="85"/>
  <c r="O48" i="85"/>
  <c r="O50" i="85"/>
  <c r="O51" i="85"/>
  <c r="O52" i="85"/>
  <c r="O54" i="85"/>
  <c r="O55" i="85"/>
  <c r="O56" i="85"/>
  <c r="O57" i="85"/>
  <c r="N8" i="85"/>
  <c r="P8" i="85" s="1"/>
  <c r="M7" i="85"/>
  <c r="N7" i="85" s="1"/>
  <c r="P7" i="85" s="1"/>
  <c r="M8" i="85"/>
  <c r="M9" i="85"/>
  <c r="M10" i="85"/>
  <c r="N10" i="85" s="1"/>
  <c r="M11" i="85"/>
  <c r="N11" i="85" s="1"/>
  <c r="P11" i="85" s="1"/>
  <c r="M12" i="85"/>
  <c r="N12" i="85" s="1"/>
  <c r="P12" i="85" s="1"/>
  <c r="M13" i="85"/>
  <c r="M14" i="85"/>
  <c r="N14" i="85" s="1"/>
  <c r="M15" i="85"/>
  <c r="N15" i="85" s="1"/>
  <c r="P15" i="85" s="1"/>
  <c r="M16" i="85"/>
  <c r="M17" i="85"/>
  <c r="M18" i="85"/>
  <c r="N18" i="85" s="1"/>
  <c r="M19" i="85"/>
  <c r="N19" i="85" s="1"/>
  <c r="P19" i="85" s="1"/>
  <c r="M20" i="85"/>
  <c r="M21" i="85"/>
  <c r="M22" i="85"/>
  <c r="N22" i="85" s="1"/>
  <c r="M23" i="85"/>
  <c r="N23" i="85" s="1"/>
  <c r="P23" i="85" s="1"/>
  <c r="M24" i="85"/>
  <c r="M25" i="85"/>
  <c r="M26" i="85"/>
  <c r="M27" i="85"/>
  <c r="M28" i="85"/>
  <c r="M29" i="85"/>
  <c r="N29" i="85" s="1"/>
  <c r="P29" i="85" s="1"/>
  <c r="M30" i="85"/>
  <c r="M31" i="85"/>
  <c r="N31" i="85" s="1"/>
  <c r="P31" i="85" s="1"/>
  <c r="M32" i="85"/>
  <c r="M33" i="85"/>
  <c r="N33" i="85" s="1"/>
  <c r="P33" i="85" s="1"/>
  <c r="M34" i="85"/>
  <c r="M35" i="85"/>
  <c r="N35" i="85" s="1"/>
  <c r="P35" i="85" s="1"/>
  <c r="M36" i="85"/>
  <c r="M37" i="85"/>
  <c r="N37" i="85" s="1"/>
  <c r="P37" i="85" s="1"/>
  <c r="M38" i="85"/>
  <c r="M39" i="85"/>
  <c r="N39" i="85" s="1"/>
  <c r="P39" i="85" s="1"/>
  <c r="M40" i="85"/>
  <c r="M41" i="85"/>
  <c r="N41" i="85" s="1"/>
  <c r="P41" i="85" s="1"/>
  <c r="M42" i="85"/>
  <c r="M43" i="85"/>
  <c r="N43" i="85" s="1"/>
  <c r="P43" i="85" s="1"/>
  <c r="M44" i="85"/>
  <c r="M45" i="85"/>
  <c r="N45" i="85" s="1"/>
  <c r="P45" i="85" s="1"/>
  <c r="M46" i="85"/>
  <c r="M47" i="85"/>
  <c r="N47" i="85" s="1"/>
  <c r="P47" i="85" s="1"/>
  <c r="M48" i="85"/>
  <c r="M49" i="85"/>
  <c r="M50" i="85"/>
  <c r="M51" i="85"/>
  <c r="M52" i="85"/>
  <c r="M53" i="85"/>
  <c r="M54" i="85"/>
  <c r="M55" i="85"/>
  <c r="M56" i="85"/>
  <c r="M57" i="85"/>
  <c r="N57" i="85" s="1"/>
  <c r="P57" i="85" s="1"/>
  <c r="K7" i="85"/>
  <c r="Q7" i="85" s="1"/>
  <c r="S7" i="85" s="1"/>
  <c r="K8" i="85"/>
  <c r="Q8" i="85" s="1"/>
  <c r="S8" i="85" s="1"/>
  <c r="K9" i="85"/>
  <c r="Q9" i="85" s="1"/>
  <c r="S9" i="85" s="1"/>
  <c r="K10" i="85"/>
  <c r="Q10" i="85" s="1"/>
  <c r="S10" i="85" s="1"/>
  <c r="K11" i="85"/>
  <c r="Q11" i="85" s="1"/>
  <c r="S11" i="85" s="1"/>
  <c r="K12" i="85"/>
  <c r="Q12" i="85" s="1"/>
  <c r="S12" i="85" s="1"/>
  <c r="K13" i="85"/>
  <c r="Q13" i="85" s="1"/>
  <c r="S13" i="85" s="1"/>
  <c r="K14" i="85"/>
  <c r="Q14" i="85" s="1"/>
  <c r="S14" i="85" s="1"/>
  <c r="K15" i="85"/>
  <c r="Q15" i="85" s="1"/>
  <c r="S15" i="85" s="1"/>
  <c r="K16" i="85"/>
  <c r="Q16" i="85" s="1"/>
  <c r="S16" i="85" s="1"/>
  <c r="N16" i="85"/>
  <c r="K17" i="85"/>
  <c r="Q17" i="85" s="1"/>
  <c r="S17" i="85" s="1"/>
  <c r="K18" i="85"/>
  <c r="Q18" i="85" s="1"/>
  <c r="S18" i="85" s="1"/>
  <c r="K19" i="85"/>
  <c r="Q19" i="85" s="1"/>
  <c r="S19" i="85" s="1"/>
  <c r="K20" i="85"/>
  <c r="Q20" i="85" s="1"/>
  <c r="S20" i="85" s="1"/>
  <c r="N20" i="85"/>
  <c r="P20" i="85" s="1"/>
  <c r="K21" i="85"/>
  <c r="Q21" i="85" s="1"/>
  <c r="S21" i="85" s="1"/>
  <c r="K22" i="85"/>
  <c r="Q22" i="85" s="1"/>
  <c r="S22" i="85" s="1"/>
  <c r="K23" i="85"/>
  <c r="Q23" i="85" s="1"/>
  <c r="S23" i="85" s="1"/>
  <c r="K24" i="85"/>
  <c r="Q24" i="85" s="1"/>
  <c r="S24" i="85" s="1"/>
  <c r="N24" i="85"/>
  <c r="K25" i="85"/>
  <c r="Q25" i="85" s="1"/>
  <c r="S25" i="85" s="1"/>
  <c r="K26" i="85"/>
  <c r="Q26" i="85" s="1"/>
  <c r="S26" i="85" s="1"/>
  <c r="K28" i="85"/>
  <c r="Q28" i="85" s="1"/>
  <c r="S28" i="85" s="1"/>
  <c r="N28" i="85"/>
  <c r="P28" i="85" s="1"/>
  <c r="K29" i="85"/>
  <c r="Q29" i="85" s="1"/>
  <c r="S29" i="85" s="1"/>
  <c r="K30" i="85"/>
  <c r="Q30" i="85" s="1"/>
  <c r="S30" i="85" s="1"/>
  <c r="K31" i="85"/>
  <c r="Q31" i="85" s="1"/>
  <c r="S31" i="85" s="1"/>
  <c r="K32" i="85"/>
  <c r="Q32" i="85" s="1"/>
  <c r="S32" i="85" s="1"/>
  <c r="N32" i="85"/>
  <c r="P32" i="85" s="1"/>
  <c r="K33" i="85"/>
  <c r="Q33" i="85" s="1"/>
  <c r="S33" i="85" s="1"/>
  <c r="K34" i="85"/>
  <c r="Q34" i="85" s="1"/>
  <c r="S34" i="85" s="1"/>
  <c r="K35" i="85"/>
  <c r="Q35" i="85" s="1"/>
  <c r="S35" i="85" s="1"/>
  <c r="K36" i="85"/>
  <c r="Q36" i="85" s="1"/>
  <c r="S36" i="85" s="1"/>
  <c r="N36" i="85"/>
  <c r="P36" i="85" s="1"/>
  <c r="K37" i="85"/>
  <c r="Q37" i="85" s="1"/>
  <c r="S37" i="85" s="1"/>
  <c r="K38" i="85"/>
  <c r="Q38" i="85" s="1"/>
  <c r="S38" i="85" s="1"/>
  <c r="K39" i="85"/>
  <c r="Q39" i="85" s="1"/>
  <c r="S39" i="85" s="1"/>
  <c r="K40" i="85"/>
  <c r="Q40" i="85" s="1"/>
  <c r="S40" i="85" s="1"/>
  <c r="N40" i="85"/>
  <c r="P40" i="85" s="1"/>
  <c r="K41" i="85"/>
  <c r="Q41" i="85" s="1"/>
  <c r="S41" i="85" s="1"/>
  <c r="K42" i="85"/>
  <c r="Q42" i="85" s="1"/>
  <c r="S42" i="85" s="1"/>
  <c r="K43" i="85"/>
  <c r="Q43" i="85" s="1"/>
  <c r="S43" i="85" s="1"/>
  <c r="K44" i="85"/>
  <c r="Q44" i="85" s="1"/>
  <c r="S44" i="85" s="1"/>
  <c r="N44" i="85"/>
  <c r="P44" i="85" s="1"/>
  <c r="K45" i="85"/>
  <c r="Q45" i="85" s="1"/>
  <c r="S45" i="85" s="1"/>
  <c r="K46" i="85"/>
  <c r="Q46" i="85" s="1"/>
  <c r="S46" i="85" s="1"/>
  <c r="K47" i="85"/>
  <c r="Q47" i="85" s="1"/>
  <c r="S47" i="85" s="1"/>
  <c r="K48" i="85"/>
  <c r="Q48" i="85" s="1"/>
  <c r="S48" i="85" s="1"/>
  <c r="N48" i="85"/>
  <c r="P48" i="85" s="1"/>
  <c r="K50" i="85"/>
  <c r="Q50" i="85" s="1"/>
  <c r="S50" i="85" s="1"/>
  <c r="K51" i="85"/>
  <c r="Q51" i="85" s="1"/>
  <c r="S51" i="85" s="1"/>
  <c r="K52" i="85"/>
  <c r="Q52" i="85" s="1"/>
  <c r="S52" i="85" s="1"/>
  <c r="N52" i="85"/>
  <c r="P52" i="85" s="1"/>
  <c r="K54" i="85"/>
  <c r="Q54" i="85" s="1"/>
  <c r="S54" i="85" s="1"/>
  <c r="K55" i="85"/>
  <c r="Q55" i="85" s="1"/>
  <c r="S55" i="85" s="1"/>
  <c r="K56" i="85"/>
  <c r="Q56" i="85" s="1"/>
  <c r="S56" i="85" s="1"/>
  <c r="K57" i="85"/>
  <c r="Q57" i="85" s="1"/>
  <c r="S57" i="85" s="1"/>
  <c r="K6" i="85"/>
  <c r="Q6" i="85" s="1"/>
  <c r="S6" i="85" s="1"/>
  <c r="M58" i="85" l="1"/>
  <c r="N58" i="85" s="1"/>
  <c r="P58" i="85" s="1"/>
  <c r="P22" i="85"/>
  <c r="P18" i="85"/>
  <c r="P14" i="85"/>
  <c r="P10" i="85"/>
  <c r="P24" i="85"/>
  <c r="P16" i="85"/>
  <c r="G59" i="85"/>
  <c r="K49" i="85"/>
  <c r="Q49" i="85" s="1"/>
  <c r="S49" i="85" s="1"/>
  <c r="C59" i="85"/>
  <c r="K27" i="85"/>
  <c r="Q27" i="85" s="1"/>
  <c r="K53" i="85"/>
  <c r="Q53" i="85" s="1"/>
  <c r="S53" i="85" s="1"/>
  <c r="J59" i="85"/>
  <c r="F59" i="85"/>
  <c r="N27" i="85"/>
  <c r="K58" i="85"/>
  <c r="I59" i="85"/>
  <c r="E59" i="85"/>
  <c r="N53" i="85"/>
  <c r="H59" i="85"/>
  <c r="D59" i="85"/>
  <c r="N21" i="85"/>
  <c r="P21" i="85" s="1"/>
  <c r="N13" i="85"/>
  <c r="P13" i="85" s="1"/>
  <c r="N49" i="85"/>
  <c r="N55" i="85"/>
  <c r="P55" i="85" s="1"/>
  <c r="N51" i="85"/>
  <c r="P51" i="85" s="1"/>
  <c r="N25" i="85"/>
  <c r="P25" i="85" s="1"/>
  <c r="N17" i="85"/>
  <c r="P17" i="85" s="1"/>
  <c r="N9" i="85"/>
  <c r="P9" i="85" s="1"/>
  <c r="N56" i="85"/>
  <c r="P56" i="85" s="1"/>
  <c r="N54" i="85"/>
  <c r="P54" i="85" s="1"/>
  <c r="N50" i="85"/>
  <c r="P50" i="85" s="1"/>
  <c r="N46" i="85"/>
  <c r="P46" i="85" s="1"/>
  <c r="N42" i="85"/>
  <c r="P42" i="85" s="1"/>
  <c r="N38" i="85"/>
  <c r="P38" i="85" s="1"/>
  <c r="N34" i="85"/>
  <c r="P34" i="85" s="1"/>
  <c r="N30" i="85"/>
  <c r="P30" i="85" s="1"/>
  <c r="N26" i="85"/>
  <c r="P26" i="85" s="1"/>
  <c r="C58" i="15"/>
  <c r="R58" i="85" s="1"/>
  <c r="D58" i="15"/>
  <c r="O58" i="85" s="1"/>
  <c r="D53" i="15"/>
  <c r="O53" i="85" s="1"/>
  <c r="C53" i="15"/>
  <c r="R53" i="85" s="1"/>
  <c r="D49" i="15"/>
  <c r="O49" i="85" s="1"/>
  <c r="C49" i="15"/>
  <c r="R49" i="85" s="1"/>
  <c r="D27" i="15"/>
  <c r="O27" i="85" s="1"/>
  <c r="C27" i="15"/>
  <c r="R27" i="85" s="1"/>
  <c r="P49" i="85" l="1"/>
  <c r="P53" i="85"/>
  <c r="S27" i="85"/>
  <c r="P27" i="85"/>
  <c r="K59" i="85"/>
  <c r="Q59" i="85" s="1"/>
  <c r="Q58" i="85"/>
  <c r="S58" i="85" s="1"/>
  <c r="N59" i="85"/>
  <c r="C59" i="15"/>
  <c r="R59" i="85" s="1"/>
  <c r="D59" i="15"/>
  <c r="O59" i="85" s="1"/>
  <c r="P59" i="85" l="1"/>
  <c r="S59" i="85"/>
  <c r="R12" i="106" l="1"/>
  <c r="Q12" i="106"/>
  <c r="D58" i="106" l="1"/>
  <c r="E58" i="106"/>
  <c r="F58" i="106"/>
  <c r="K58" i="106"/>
  <c r="L58" i="106"/>
  <c r="M58" i="106"/>
  <c r="N58" i="106"/>
  <c r="O58" i="106"/>
  <c r="P58" i="106"/>
  <c r="C58" i="106"/>
  <c r="D53" i="106"/>
  <c r="E53" i="106"/>
  <c r="F53" i="106"/>
  <c r="K53" i="106"/>
  <c r="L53" i="106"/>
  <c r="M53" i="106"/>
  <c r="N53" i="106"/>
  <c r="O53" i="106"/>
  <c r="P53" i="106"/>
  <c r="C53" i="106"/>
  <c r="D49" i="106"/>
  <c r="E49" i="106"/>
  <c r="F49" i="106"/>
  <c r="K49" i="106"/>
  <c r="L49" i="106"/>
  <c r="M49" i="106"/>
  <c r="N49" i="106"/>
  <c r="O49" i="106"/>
  <c r="P49" i="106"/>
  <c r="C49" i="106"/>
  <c r="D27" i="106"/>
  <c r="E27" i="106"/>
  <c r="F27" i="106"/>
  <c r="K27" i="106"/>
  <c r="L27" i="106"/>
  <c r="M27" i="106"/>
  <c r="N27" i="106"/>
  <c r="O27" i="106"/>
  <c r="P27" i="106"/>
  <c r="C27" i="106"/>
  <c r="S12" i="106"/>
  <c r="Q7" i="106"/>
  <c r="R7" i="106"/>
  <c r="S7" i="106" s="1"/>
  <c r="Q8" i="106"/>
  <c r="R8" i="106"/>
  <c r="S8" i="106" s="1"/>
  <c r="Q9" i="106"/>
  <c r="R9" i="106"/>
  <c r="S9" i="106" s="1"/>
  <c r="Q10" i="106"/>
  <c r="R10" i="106"/>
  <c r="S10" i="106" s="1"/>
  <c r="Q11" i="106"/>
  <c r="R11" i="106"/>
  <c r="S11" i="106" s="1"/>
  <c r="Q13" i="106"/>
  <c r="R13" i="106"/>
  <c r="S13" i="106" s="1"/>
  <c r="Q14" i="106"/>
  <c r="R14" i="106"/>
  <c r="S14" i="106" s="1"/>
  <c r="Q15" i="106"/>
  <c r="R15" i="106"/>
  <c r="S15" i="106" s="1"/>
  <c r="Q16" i="106"/>
  <c r="R16" i="106"/>
  <c r="S16" i="106" s="1"/>
  <c r="Q17" i="106"/>
  <c r="R17" i="106"/>
  <c r="S17" i="106" s="1"/>
  <c r="Q18" i="106"/>
  <c r="R18" i="106"/>
  <c r="S18" i="106" s="1"/>
  <c r="Q19" i="106"/>
  <c r="R19" i="106"/>
  <c r="S19" i="106" s="1"/>
  <c r="Q20" i="106"/>
  <c r="R20" i="106"/>
  <c r="S20" i="106" s="1"/>
  <c r="Q21" i="106"/>
  <c r="R21" i="106"/>
  <c r="S21" i="106" s="1"/>
  <c r="Q22" i="106"/>
  <c r="R22" i="106"/>
  <c r="S22" i="106" s="1"/>
  <c r="Q23" i="106"/>
  <c r="R23" i="106"/>
  <c r="S23" i="106" s="1"/>
  <c r="Q24" i="106"/>
  <c r="R24" i="106"/>
  <c r="S24" i="106" s="1"/>
  <c r="Q25" i="106"/>
  <c r="R25" i="106"/>
  <c r="S25" i="106" s="1"/>
  <c r="Q26" i="106"/>
  <c r="R26" i="106"/>
  <c r="S26" i="106" s="1"/>
  <c r="Q28" i="106"/>
  <c r="R28" i="106"/>
  <c r="S28" i="106" s="1"/>
  <c r="Q29" i="106"/>
  <c r="R29" i="106"/>
  <c r="S29" i="106" s="1"/>
  <c r="Q30" i="106"/>
  <c r="R30" i="106"/>
  <c r="S30" i="106" s="1"/>
  <c r="Q31" i="106"/>
  <c r="R31" i="106"/>
  <c r="S31" i="106" s="1"/>
  <c r="Q32" i="106"/>
  <c r="R32" i="106"/>
  <c r="Q33" i="106"/>
  <c r="R33" i="106"/>
  <c r="S33" i="106" s="1"/>
  <c r="Q34" i="106"/>
  <c r="R34" i="106"/>
  <c r="S34" i="106" s="1"/>
  <c r="Q35" i="106"/>
  <c r="R35" i="106"/>
  <c r="S35" i="106" s="1"/>
  <c r="Q36" i="106"/>
  <c r="R36" i="106"/>
  <c r="S36" i="106" s="1"/>
  <c r="Q37" i="106"/>
  <c r="R37" i="106"/>
  <c r="S37" i="106" s="1"/>
  <c r="Q38" i="106"/>
  <c r="R38" i="106"/>
  <c r="S38" i="106" s="1"/>
  <c r="Q39" i="106"/>
  <c r="R39" i="106"/>
  <c r="S39" i="106" s="1"/>
  <c r="Q40" i="106"/>
  <c r="R40" i="106"/>
  <c r="S40" i="106" s="1"/>
  <c r="Q41" i="106"/>
  <c r="R41" i="106"/>
  <c r="S41" i="106" s="1"/>
  <c r="Q42" i="106"/>
  <c r="R42" i="106"/>
  <c r="S42" i="106" s="1"/>
  <c r="Q43" i="106"/>
  <c r="R43" i="106"/>
  <c r="S43" i="106" s="1"/>
  <c r="Q44" i="106"/>
  <c r="R44" i="106"/>
  <c r="S44" i="106" s="1"/>
  <c r="Q45" i="106"/>
  <c r="R45" i="106"/>
  <c r="S45" i="106" s="1"/>
  <c r="Q46" i="106"/>
  <c r="R46" i="106"/>
  <c r="S46" i="106" s="1"/>
  <c r="Q47" i="106"/>
  <c r="R47" i="106"/>
  <c r="S47" i="106" s="1"/>
  <c r="Q48" i="106"/>
  <c r="R48" i="106"/>
  <c r="S48" i="106" s="1"/>
  <c r="Q50" i="106"/>
  <c r="R50" i="106"/>
  <c r="Q51" i="106"/>
  <c r="R51" i="106"/>
  <c r="S51" i="106" s="1"/>
  <c r="Q52" i="106"/>
  <c r="R52" i="106"/>
  <c r="S52" i="106" s="1"/>
  <c r="Q54" i="106"/>
  <c r="R54" i="106"/>
  <c r="Q55" i="106"/>
  <c r="R55" i="106"/>
  <c r="S55" i="106" s="1"/>
  <c r="Q56" i="106"/>
  <c r="R56" i="106"/>
  <c r="S56" i="106" s="1"/>
  <c r="Q57" i="106"/>
  <c r="R57" i="106"/>
  <c r="S57" i="106" s="1"/>
  <c r="Q58" i="106" l="1"/>
  <c r="Q53" i="106"/>
  <c r="N59" i="106"/>
  <c r="F59" i="106"/>
  <c r="R53" i="106"/>
  <c r="S50" i="106"/>
  <c r="C59" i="106"/>
  <c r="R49" i="106"/>
  <c r="M59" i="106"/>
  <c r="E59" i="106"/>
  <c r="Q49" i="106"/>
  <c r="S32" i="106"/>
  <c r="P59" i="106"/>
  <c r="L59" i="106"/>
  <c r="D59" i="106"/>
  <c r="O59" i="106"/>
  <c r="K59" i="106"/>
  <c r="R58" i="106"/>
  <c r="V12" i="110"/>
  <c r="V27" i="110" s="1"/>
  <c r="Y54" i="110"/>
  <c r="E58" i="110"/>
  <c r="F58" i="110"/>
  <c r="G58" i="110"/>
  <c r="H58" i="110"/>
  <c r="I58" i="110"/>
  <c r="J58" i="110"/>
  <c r="K58" i="110"/>
  <c r="L58" i="110"/>
  <c r="O58" i="110"/>
  <c r="P58" i="110"/>
  <c r="Q58" i="110"/>
  <c r="R58" i="110"/>
  <c r="S58" i="110"/>
  <c r="T58" i="110"/>
  <c r="U58" i="110"/>
  <c r="V58" i="110"/>
  <c r="E53" i="110"/>
  <c r="F53" i="110"/>
  <c r="G53" i="110"/>
  <c r="H53" i="110"/>
  <c r="I53" i="110"/>
  <c r="J53" i="110"/>
  <c r="K53" i="110"/>
  <c r="L53" i="110"/>
  <c r="O53" i="110"/>
  <c r="P53" i="110"/>
  <c r="Q53" i="110"/>
  <c r="R53" i="110"/>
  <c r="S53" i="110"/>
  <c r="T53" i="110"/>
  <c r="U53" i="110"/>
  <c r="V53" i="110"/>
  <c r="E49" i="110"/>
  <c r="F49" i="110"/>
  <c r="G49" i="110"/>
  <c r="H49" i="110"/>
  <c r="I49" i="110"/>
  <c r="J49" i="110"/>
  <c r="K49" i="110"/>
  <c r="L49" i="110"/>
  <c r="O49" i="110"/>
  <c r="P49" i="110"/>
  <c r="Q49" i="110"/>
  <c r="R49" i="110"/>
  <c r="S49" i="110"/>
  <c r="T49" i="110"/>
  <c r="U49" i="110"/>
  <c r="V49" i="110"/>
  <c r="E27" i="110"/>
  <c r="F27" i="110"/>
  <c r="G27" i="110"/>
  <c r="H27" i="110"/>
  <c r="I27" i="110"/>
  <c r="J27" i="110"/>
  <c r="K27" i="110"/>
  <c r="L27" i="110"/>
  <c r="O27" i="110"/>
  <c r="P27" i="110"/>
  <c r="Q27" i="110"/>
  <c r="R27" i="110"/>
  <c r="S27" i="110"/>
  <c r="T27" i="110"/>
  <c r="U27" i="110"/>
  <c r="M7" i="110"/>
  <c r="N7" i="110"/>
  <c r="M8" i="110"/>
  <c r="N8" i="110"/>
  <c r="M10" i="110"/>
  <c r="N10" i="110"/>
  <c r="X10" i="110" s="1"/>
  <c r="Y10" i="110" s="1"/>
  <c r="M11" i="110"/>
  <c r="W11" i="110" s="1"/>
  <c r="N11" i="110"/>
  <c r="X11" i="110" s="1"/>
  <c r="Y11" i="110" s="1"/>
  <c r="M12" i="110"/>
  <c r="N12" i="110"/>
  <c r="M13" i="110"/>
  <c r="W13" i="110" s="1"/>
  <c r="N13" i="110"/>
  <c r="X13" i="110" s="1"/>
  <c r="Y13" i="110" s="1"/>
  <c r="M14" i="110"/>
  <c r="N14" i="110"/>
  <c r="X14" i="110" s="1"/>
  <c r="Y14" i="110" s="1"/>
  <c r="M15" i="110"/>
  <c r="W15" i="110" s="1"/>
  <c r="N15" i="110"/>
  <c r="X15" i="110" s="1"/>
  <c r="Y15" i="110" s="1"/>
  <c r="M16" i="110"/>
  <c r="N16" i="110"/>
  <c r="M17" i="110"/>
  <c r="W17" i="110" s="1"/>
  <c r="N17" i="110"/>
  <c r="X17" i="110" s="1"/>
  <c r="Y17" i="110" s="1"/>
  <c r="M18" i="110"/>
  <c r="N18" i="110"/>
  <c r="X18" i="110" s="1"/>
  <c r="Y18" i="110" s="1"/>
  <c r="M19" i="110"/>
  <c r="W19" i="110" s="1"/>
  <c r="N19" i="110"/>
  <c r="X19" i="110" s="1"/>
  <c r="Y19" i="110" s="1"/>
  <c r="M20" i="110"/>
  <c r="N20" i="110"/>
  <c r="M21" i="110"/>
  <c r="W21" i="110" s="1"/>
  <c r="N21" i="110"/>
  <c r="X21" i="110" s="1"/>
  <c r="Y21" i="110" s="1"/>
  <c r="M22" i="110"/>
  <c r="N22" i="110"/>
  <c r="X22" i="110" s="1"/>
  <c r="Y22" i="110" s="1"/>
  <c r="M23" i="110"/>
  <c r="W23" i="110" s="1"/>
  <c r="N23" i="110"/>
  <c r="X23" i="110" s="1"/>
  <c r="Y23" i="110" s="1"/>
  <c r="M24" i="110"/>
  <c r="N24" i="110"/>
  <c r="M25" i="110"/>
  <c r="W25" i="110" s="1"/>
  <c r="N25" i="110"/>
  <c r="X25" i="110" s="1"/>
  <c r="Y25" i="110" s="1"/>
  <c r="M26" i="110"/>
  <c r="N26" i="110"/>
  <c r="X26" i="110" s="1"/>
  <c r="Y26" i="110" s="1"/>
  <c r="M28" i="110"/>
  <c r="W28" i="110" s="1"/>
  <c r="N28" i="110"/>
  <c r="X28" i="110" s="1"/>
  <c r="Y28" i="110" s="1"/>
  <c r="M29" i="110"/>
  <c r="N29" i="110"/>
  <c r="X29" i="110" s="1"/>
  <c r="Y29" i="110" s="1"/>
  <c r="M30" i="110"/>
  <c r="W30" i="110" s="1"/>
  <c r="N30" i="110"/>
  <c r="X30" i="110" s="1"/>
  <c r="Y30" i="110" s="1"/>
  <c r="M31" i="110"/>
  <c r="N31" i="110"/>
  <c r="W32" i="110"/>
  <c r="X32" i="110"/>
  <c r="Y32" i="110" s="1"/>
  <c r="M33" i="110"/>
  <c r="N33" i="110"/>
  <c r="X33" i="110" s="1"/>
  <c r="Y33" i="110" s="1"/>
  <c r="M34" i="110"/>
  <c r="W34" i="110" s="1"/>
  <c r="N34" i="110"/>
  <c r="X34" i="110" s="1"/>
  <c r="Y34" i="110" s="1"/>
  <c r="M35" i="110"/>
  <c r="N35" i="110"/>
  <c r="M36" i="110"/>
  <c r="W36" i="110" s="1"/>
  <c r="N36" i="110"/>
  <c r="X36" i="110" s="1"/>
  <c r="Y36" i="110" s="1"/>
  <c r="M37" i="110"/>
  <c r="N37" i="110"/>
  <c r="X37" i="110" s="1"/>
  <c r="Y37" i="110" s="1"/>
  <c r="W38" i="110"/>
  <c r="X38" i="110"/>
  <c r="Y38" i="110" s="1"/>
  <c r="M39" i="110"/>
  <c r="N39" i="110"/>
  <c r="M40" i="110"/>
  <c r="W40" i="110" s="1"/>
  <c r="N40" i="110"/>
  <c r="X40" i="110" s="1"/>
  <c r="Y40" i="110" s="1"/>
  <c r="M41" i="110"/>
  <c r="N41" i="110"/>
  <c r="X41" i="110" s="1"/>
  <c r="Y41" i="110" s="1"/>
  <c r="M42" i="110"/>
  <c r="W42" i="110" s="1"/>
  <c r="N42" i="110"/>
  <c r="X42" i="110" s="1"/>
  <c r="Y42" i="110" s="1"/>
  <c r="M44" i="110"/>
  <c r="W44" i="110" s="1"/>
  <c r="N44" i="110"/>
  <c r="X44" i="110" s="1"/>
  <c r="Y44" i="110" s="1"/>
  <c r="M45" i="110"/>
  <c r="N45" i="110"/>
  <c r="M46" i="110"/>
  <c r="W46" i="110" s="1"/>
  <c r="N46" i="110"/>
  <c r="X46" i="110" s="1"/>
  <c r="Y46" i="110" s="1"/>
  <c r="M47" i="110"/>
  <c r="W47" i="110" s="1"/>
  <c r="N47" i="110"/>
  <c r="X47" i="110" s="1"/>
  <c r="Y47" i="110" s="1"/>
  <c r="M48" i="110"/>
  <c r="W48" i="110" s="1"/>
  <c r="N48" i="110"/>
  <c r="X48" i="110" s="1"/>
  <c r="Y48" i="110" s="1"/>
  <c r="M50" i="110"/>
  <c r="W50" i="110" s="1"/>
  <c r="N50" i="110"/>
  <c r="X50" i="110" s="1"/>
  <c r="Y50" i="110" s="1"/>
  <c r="M51" i="110"/>
  <c r="N51" i="110"/>
  <c r="M52" i="110"/>
  <c r="W52" i="110" s="1"/>
  <c r="N52" i="110"/>
  <c r="X52" i="110" s="1"/>
  <c r="Y52" i="110" s="1"/>
  <c r="M54" i="110"/>
  <c r="W54" i="110" s="1"/>
  <c r="N54" i="110"/>
  <c r="X54" i="110" s="1"/>
  <c r="M55" i="110"/>
  <c r="W55" i="110" s="1"/>
  <c r="N55" i="110"/>
  <c r="X55" i="110" s="1"/>
  <c r="M56" i="110"/>
  <c r="W56" i="110" s="1"/>
  <c r="N56" i="110"/>
  <c r="X56" i="110" s="1"/>
  <c r="Y56" i="110" s="1"/>
  <c r="M57" i="110"/>
  <c r="N57" i="110"/>
  <c r="N6" i="110"/>
  <c r="M6" i="110"/>
  <c r="W29" i="110"/>
  <c r="W31" i="110"/>
  <c r="X31" i="110"/>
  <c r="Y31" i="110" s="1"/>
  <c r="W33" i="110"/>
  <c r="W35" i="110"/>
  <c r="X35" i="110"/>
  <c r="Y35" i="110" s="1"/>
  <c r="W37" i="110"/>
  <c r="W39" i="110"/>
  <c r="X39" i="110"/>
  <c r="Y39" i="110" s="1"/>
  <c r="W41" i="110"/>
  <c r="W43" i="110"/>
  <c r="X43" i="110"/>
  <c r="Y43" i="110" s="1"/>
  <c r="W45" i="110"/>
  <c r="X45" i="110"/>
  <c r="Y45" i="110" s="1"/>
  <c r="W51" i="110"/>
  <c r="X51" i="110"/>
  <c r="Y51" i="110" s="1"/>
  <c r="W57" i="110"/>
  <c r="X57" i="110"/>
  <c r="Y57" i="110" s="1"/>
  <c r="W7" i="110"/>
  <c r="X7" i="110"/>
  <c r="Y7" i="110" s="1"/>
  <c r="W8" i="110"/>
  <c r="X8" i="110"/>
  <c r="Y8" i="110" s="1"/>
  <c r="W9" i="110"/>
  <c r="X9" i="110"/>
  <c r="Y9" i="110" s="1"/>
  <c r="W10" i="110"/>
  <c r="W12" i="110"/>
  <c r="X12" i="110"/>
  <c r="Y12" i="110" s="1"/>
  <c r="W14" i="110"/>
  <c r="W16" i="110"/>
  <c r="X16" i="110"/>
  <c r="Y16" i="110" s="1"/>
  <c r="W18" i="110"/>
  <c r="W20" i="110"/>
  <c r="X20" i="110"/>
  <c r="Y20" i="110" s="1"/>
  <c r="W22" i="110"/>
  <c r="W24" i="110"/>
  <c r="X24" i="110"/>
  <c r="Y24" i="110" s="1"/>
  <c r="W26" i="110"/>
  <c r="X6" i="110"/>
  <c r="Y6" i="110" s="1"/>
  <c r="W6" i="110"/>
  <c r="E58" i="109"/>
  <c r="F58" i="109"/>
  <c r="H58" i="109"/>
  <c r="I58" i="109"/>
  <c r="J58" i="109"/>
  <c r="K58" i="109"/>
  <c r="M58" i="109"/>
  <c r="N58" i="109"/>
  <c r="O58" i="109"/>
  <c r="P58" i="109"/>
  <c r="E53" i="109"/>
  <c r="F53" i="109"/>
  <c r="H53" i="109"/>
  <c r="I53" i="109"/>
  <c r="J53" i="109"/>
  <c r="K53" i="109"/>
  <c r="M53" i="109"/>
  <c r="N53" i="109"/>
  <c r="O53" i="109"/>
  <c r="P53" i="109"/>
  <c r="E49" i="109"/>
  <c r="F49" i="109"/>
  <c r="H49" i="109"/>
  <c r="I49" i="109"/>
  <c r="J49" i="109"/>
  <c r="K49" i="109"/>
  <c r="L49" i="109" s="1"/>
  <c r="M49" i="109"/>
  <c r="N49" i="109"/>
  <c r="O49" i="109"/>
  <c r="P49" i="109"/>
  <c r="E27" i="109"/>
  <c r="F27" i="109"/>
  <c r="H27" i="109"/>
  <c r="I27" i="109"/>
  <c r="J27" i="109"/>
  <c r="K27" i="109"/>
  <c r="M27" i="109"/>
  <c r="N27" i="109"/>
  <c r="O27" i="109"/>
  <c r="P27" i="109"/>
  <c r="L28" i="109"/>
  <c r="L29" i="109"/>
  <c r="L30" i="109"/>
  <c r="L31" i="109"/>
  <c r="L32" i="109"/>
  <c r="L33" i="109"/>
  <c r="L34" i="109"/>
  <c r="L35" i="109"/>
  <c r="L36" i="109"/>
  <c r="L37" i="109"/>
  <c r="L38" i="109"/>
  <c r="L39" i="109"/>
  <c r="L40" i="109"/>
  <c r="L41" i="109"/>
  <c r="L42" i="109"/>
  <c r="L43" i="109"/>
  <c r="L44" i="109"/>
  <c r="L45" i="109"/>
  <c r="L46" i="109"/>
  <c r="L47" i="109"/>
  <c r="L48" i="109"/>
  <c r="L50" i="109"/>
  <c r="L51" i="109"/>
  <c r="L52" i="109"/>
  <c r="L54" i="109"/>
  <c r="L55" i="109"/>
  <c r="L56" i="109"/>
  <c r="L57" i="109"/>
  <c r="L7" i="109"/>
  <c r="L8" i="109"/>
  <c r="L9" i="109"/>
  <c r="L10" i="109"/>
  <c r="L11" i="109"/>
  <c r="L12" i="109"/>
  <c r="L13" i="109"/>
  <c r="L14" i="109"/>
  <c r="L15" i="109"/>
  <c r="L16" i="109"/>
  <c r="L17" i="109"/>
  <c r="L18" i="109"/>
  <c r="L19" i="109"/>
  <c r="L20" i="109"/>
  <c r="L21" i="109"/>
  <c r="L22" i="109"/>
  <c r="L23" i="109"/>
  <c r="L24" i="109"/>
  <c r="L25" i="109"/>
  <c r="L26" i="109"/>
  <c r="L6" i="109"/>
  <c r="G28" i="109"/>
  <c r="G29" i="109"/>
  <c r="G30" i="109"/>
  <c r="G31" i="109"/>
  <c r="G32" i="109"/>
  <c r="G33" i="109"/>
  <c r="G34" i="109"/>
  <c r="G35" i="109"/>
  <c r="G36" i="109"/>
  <c r="G37" i="109"/>
  <c r="G38" i="109"/>
  <c r="G39" i="109"/>
  <c r="G40" i="109"/>
  <c r="G41" i="109"/>
  <c r="G42" i="109"/>
  <c r="G43" i="109"/>
  <c r="G44" i="109"/>
  <c r="G45" i="109"/>
  <c r="G46" i="109"/>
  <c r="G47" i="109"/>
  <c r="G48" i="109"/>
  <c r="G50" i="109"/>
  <c r="G51" i="109"/>
  <c r="G52" i="109"/>
  <c r="G54" i="109"/>
  <c r="G55" i="109"/>
  <c r="G56" i="109"/>
  <c r="G57" i="109"/>
  <c r="G7" i="109"/>
  <c r="G8" i="109"/>
  <c r="G9" i="109"/>
  <c r="G10" i="109"/>
  <c r="G11" i="109"/>
  <c r="G12" i="109"/>
  <c r="G13" i="109"/>
  <c r="G14" i="109"/>
  <c r="G15" i="109"/>
  <c r="G16" i="109"/>
  <c r="G17" i="109"/>
  <c r="G18" i="109"/>
  <c r="G19" i="109"/>
  <c r="G20" i="109"/>
  <c r="G21" i="109"/>
  <c r="G22" i="109"/>
  <c r="G23" i="109"/>
  <c r="G24" i="109"/>
  <c r="G25" i="109"/>
  <c r="G26" i="109"/>
  <c r="G6" i="109"/>
  <c r="K7" i="105"/>
  <c r="L7" i="105"/>
  <c r="K8" i="105"/>
  <c r="L8" i="105"/>
  <c r="K9" i="105"/>
  <c r="L9" i="105"/>
  <c r="K10" i="105"/>
  <c r="L10" i="105"/>
  <c r="K11" i="105"/>
  <c r="L11" i="105"/>
  <c r="K12" i="105"/>
  <c r="L12" i="105"/>
  <c r="K13" i="105"/>
  <c r="L13" i="105"/>
  <c r="K14" i="105"/>
  <c r="L14" i="105"/>
  <c r="K15" i="105"/>
  <c r="L15" i="105"/>
  <c r="K16" i="105"/>
  <c r="L16" i="105"/>
  <c r="K17" i="105"/>
  <c r="L17" i="105"/>
  <c r="K18" i="105"/>
  <c r="L18" i="105"/>
  <c r="K19" i="105"/>
  <c r="L19" i="105"/>
  <c r="K20" i="105"/>
  <c r="L20" i="105"/>
  <c r="K21" i="105"/>
  <c r="L21" i="105"/>
  <c r="K22" i="105"/>
  <c r="L22" i="105"/>
  <c r="K23" i="105"/>
  <c r="L23" i="105"/>
  <c r="K24" i="105"/>
  <c r="L24" i="105"/>
  <c r="K25" i="105"/>
  <c r="L25" i="105"/>
  <c r="K26" i="105"/>
  <c r="L26" i="105"/>
  <c r="K28" i="105"/>
  <c r="L28" i="105"/>
  <c r="K29" i="105"/>
  <c r="L29" i="105"/>
  <c r="K30" i="105"/>
  <c r="L30" i="105"/>
  <c r="K31" i="105"/>
  <c r="L31" i="105"/>
  <c r="K32" i="105"/>
  <c r="L32" i="105"/>
  <c r="K33" i="105"/>
  <c r="L33" i="105"/>
  <c r="K34" i="105"/>
  <c r="L34" i="105"/>
  <c r="K35" i="105"/>
  <c r="L35" i="105"/>
  <c r="K36" i="105"/>
  <c r="L36" i="105"/>
  <c r="K37" i="105"/>
  <c r="L37" i="105"/>
  <c r="K38" i="105"/>
  <c r="L38" i="105"/>
  <c r="K39" i="105"/>
  <c r="L39" i="105"/>
  <c r="K40" i="105"/>
  <c r="L40" i="105"/>
  <c r="K41" i="105"/>
  <c r="L41" i="105"/>
  <c r="K42" i="105"/>
  <c r="L42" i="105"/>
  <c r="K43" i="105"/>
  <c r="L43" i="105"/>
  <c r="K44" i="105"/>
  <c r="L44" i="105"/>
  <c r="K45" i="105"/>
  <c r="L45" i="105"/>
  <c r="K46" i="105"/>
  <c r="L46" i="105"/>
  <c r="K47" i="105"/>
  <c r="L47" i="105"/>
  <c r="K48" i="105"/>
  <c r="L48" i="105"/>
  <c r="K50" i="105"/>
  <c r="L50" i="105"/>
  <c r="K51" i="105"/>
  <c r="L51" i="105"/>
  <c r="K52" i="105"/>
  <c r="L52" i="105"/>
  <c r="K54" i="105"/>
  <c r="L54" i="105"/>
  <c r="K55" i="105"/>
  <c r="L55" i="105"/>
  <c r="K56" i="105"/>
  <c r="L56" i="105"/>
  <c r="K57" i="105"/>
  <c r="L57" i="105"/>
  <c r="O7" i="103"/>
  <c r="O8" i="103"/>
  <c r="O9" i="103"/>
  <c r="O10" i="103"/>
  <c r="O11" i="103"/>
  <c r="O12" i="103"/>
  <c r="O13" i="103"/>
  <c r="O14" i="103"/>
  <c r="O15" i="103"/>
  <c r="O16" i="103"/>
  <c r="O17" i="103"/>
  <c r="O18" i="103"/>
  <c r="O19" i="103"/>
  <c r="O20" i="103"/>
  <c r="O21" i="103"/>
  <c r="O22" i="103"/>
  <c r="O23" i="103"/>
  <c r="O24" i="103"/>
  <c r="O25" i="103"/>
  <c r="O26" i="103"/>
  <c r="O28" i="103"/>
  <c r="O29" i="103"/>
  <c r="O30" i="103"/>
  <c r="O31" i="103"/>
  <c r="O32" i="103"/>
  <c r="O33" i="103"/>
  <c r="O34" i="103"/>
  <c r="O35" i="103"/>
  <c r="O36" i="103"/>
  <c r="O37" i="103"/>
  <c r="O38" i="103"/>
  <c r="O39" i="103"/>
  <c r="O40" i="103"/>
  <c r="O41" i="103"/>
  <c r="O42" i="103"/>
  <c r="O43" i="103"/>
  <c r="O44" i="103"/>
  <c r="O45" i="103"/>
  <c r="O46" i="103"/>
  <c r="O47" i="103"/>
  <c r="O48" i="103"/>
  <c r="O50" i="103"/>
  <c r="O51" i="103"/>
  <c r="O52" i="103"/>
  <c r="O55" i="103"/>
  <c r="O56" i="103"/>
  <c r="O57" i="103"/>
  <c r="O6" i="103"/>
  <c r="W58" i="110" l="1"/>
  <c r="W59" i="110" s="1"/>
  <c r="W53" i="110"/>
  <c r="M27" i="110"/>
  <c r="N27" i="110"/>
  <c r="L59" i="110"/>
  <c r="H59" i="110"/>
  <c r="K59" i="110"/>
  <c r="G59" i="110"/>
  <c r="Y55" i="110"/>
  <c r="X58" i="110"/>
  <c r="X53" i="110"/>
  <c r="W49" i="110"/>
  <c r="L53" i="109"/>
  <c r="N49" i="110"/>
  <c r="N53" i="110"/>
  <c r="N58" i="110"/>
  <c r="N59" i="110" s="1"/>
  <c r="M59" i="109"/>
  <c r="H59" i="109"/>
  <c r="M49" i="110"/>
  <c r="M53" i="110"/>
  <c r="M58" i="110"/>
  <c r="M59" i="110" s="1"/>
  <c r="W27" i="110"/>
  <c r="D61" i="106"/>
  <c r="J59" i="110"/>
  <c r="F59" i="110"/>
  <c r="I59" i="110"/>
  <c r="E59" i="110"/>
  <c r="J59" i="109"/>
  <c r="O59" i="109"/>
  <c r="X49" i="110"/>
  <c r="V59" i="110"/>
  <c r="U59" i="110"/>
  <c r="P59" i="110"/>
  <c r="O59" i="110"/>
  <c r="Q59" i="110"/>
  <c r="R59" i="110"/>
  <c r="T59" i="110"/>
  <c r="X27" i="110"/>
  <c r="S59" i="110"/>
  <c r="N59" i="109"/>
  <c r="I59" i="109"/>
  <c r="P59" i="109"/>
  <c r="F59" i="109"/>
  <c r="L27" i="109"/>
  <c r="K59" i="109"/>
  <c r="L59" i="109" s="1"/>
  <c r="L58" i="109"/>
  <c r="X59" i="110" l="1"/>
  <c r="Q28" i="71"/>
  <c r="Q29" i="71"/>
  <c r="Q30" i="71"/>
  <c r="Q31" i="71"/>
  <c r="Q32" i="71"/>
  <c r="Q33" i="71"/>
  <c r="Q34" i="71"/>
  <c r="Q35" i="71"/>
  <c r="Q36" i="71"/>
  <c r="Q37" i="71"/>
  <c r="Q38" i="71"/>
  <c r="Q39" i="71"/>
  <c r="Q40" i="71"/>
  <c r="Q41" i="71"/>
  <c r="Q42" i="71"/>
  <c r="Q43" i="71"/>
  <c r="Q44" i="71"/>
  <c r="Q45" i="71"/>
  <c r="Q46" i="71"/>
  <c r="Q47" i="71"/>
  <c r="Q48" i="71"/>
  <c r="Q50" i="71"/>
  <c r="Q51" i="71"/>
  <c r="Q52" i="71"/>
  <c r="Q54" i="71"/>
  <c r="Q55" i="71"/>
  <c r="Q56" i="71"/>
  <c r="Q57" i="71"/>
  <c r="Q7" i="71"/>
  <c r="Q8" i="71"/>
  <c r="Q9" i="71"/>
  <c r="Q10" i="71"/>
  <c r="Q11" i="71"/>
  <c r="Q12" i="71"/>
  <c r="Q13" i="71"/>
  <c r="Q14" i="71"/>
  <c r="Q15" i="71"/>
  <c r="Q16" i="71"/>
  <c r="Q17" i="71"/>
  <c r="Q18" i="71"/>
  <c r="Q19" i="71"/>
  <c r="Q20" i="71"/>
  <c r="Q21" i="71"/>
  <c r="Q22" i="71"/>
  <c r="Q23" i="71"/>
  <c r="Q24" i="71"/>
  <c r="Q25" i="71"/>
  <c r="Q26" i="71"/>
  <c r="Q6" i="71"/>
  <c r="L28" i="71"/>
  <c r="L29" i="71"/>
  <c r="L30" i="71"/>
  <c r="L31" i="71"/>
  <c r="L32" i="71"/>
  <c r="L33" i="71"/>
  <c r="L34" i="71"/>
  <c r="L35" i="71"/>
  <c r="L36" i="71"/>
  <c r="L37" i="71"/>
  <c r="L38" i="71"/>
  <c r="L39" i="71"/>
  <c r="L40" i="71"/>
  <c r="L41" i="71"/>
  <c r="L42" i="71"/>
  <c r="L43" i="71"/>
  <c r="L44" i="71"/>
  <c r="L45" i="71"/>
  <c r="L46" i="71"/>
  <c r="L47" i="71"/>
  <c r="L48" i="71"/>
  <c r="L50" i="71"/>
  <c r="L51" i="71"/>
  <c r="L52" i="71"/>
  <c r="L54" i="71"/>
  <c r="L55" i="71"/>
  <c r="L56" i="71"/>
  <c r="L57" i="71"/>
  <c r="L7" i="71"/>
  <c r="L8" i="71"/>
  <c r="L9" i="71"/>
  <c r="L10" i="71"/>
  <c r="L11" i="71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6" i="71"/>
  <c r="G28" i="71"/>
  <c r="G29" i="71"/>
  <c r="G30" i="71"/>
  <c r="G31" i="71"/>
  <c r="G32" i="71"/>
  <c r="G33" i="71"/>
  <c r="G34" i="71"/>
  <c r="G35" i="71"/>
  <c r="G36" i="71"/>
  <c r="G37" i="71"/>
  <c r="G38" i="71"/>
  <c r="G39" i="71"/>
  <c r="G40" i="71"/>
  <c r="G41" i="71"/>
  <c r="G42" i="71"/>
  <c r="G43" i="71"/>
  <c r="G44" i="71"/>
  <c r="G45" i="71"/>
  <c r="G46" i="71"/>
  <c r="G47" i="71"/>
  <c r="G48" i="71"/>
  <c r="G50" i="71"/>
  <c r="G51" i="71"/>
  <c r="G52" i="71"/>
  <c r="G54" i="71"/>
  <c r="G55" i="71"/>
  <c r="G56" i="71"/>
  <c r="G57" i="71"/>
  <c r="G7" i="71"/>
  <c r="G8" i="71"/>
  <c r="G9" i="71"/>
  <c r="G10" i="71"/>
  <c r="G11" i="71"/>
  <c r="G12" i="71"/>
  <c r="G13" i="71"/>
  <c r="G14" i="71"/>
  <c r="G15" i="71"/>
  <c r="G16" i="71"/>
  <c r="G17" i="71"/>
  <c r="G18" i="71"/>
  <c r="G19" i="71"/>
  <c r="G20" i="71"/>
  <c r="G21" i="71"/>
  <c r="G22" i="71"/>
  <c r="G23" i="71"/>
  <c r="G24" i="71"/>
  <c r="G25" i="71"/>
  <c r="G26" i="71"/>
  <c r="G6" i="71"/>
  <c r="E58" i="71"/>
  <c r="E59" i="71" s="1"/>
  <c r="F58" i="71"/>
  <c r="H58" i="71"/>
  <c r="I58" i="71"/>
  <c r="I59" i="71" s="1"/>
  <c r="J58" i="71"/>
  <c r="K58" i="71"/>
  <c r="M58" i="71"/>
  <c r="M59" i="71" s="1"/>
  <c r="N58" i="71"/>
  <c r="Q58" i="71" s="1"/>
  <c r="O58" i="71"/>
  <c r="P58" i="71"/>
  <c r="E53" i="71"/>
  <c r="F53" i="71"/>
  <c r="H53" i="71"/>
  <c r="H59" i="71" s="1"/>
  <c r="I53" i="71"/>
  <c r="J53" i="71"/>
  <c r="K53" i="71"/>
  <c r="L53" i="71" s="1"/>
  <c r="M53" i="71"/>
  <c r="N53" i="71"/>
  <c r="O53" i="71"/>
  <c r="P53" i="71"/>
  <c r="Q53" i="71" s="1"/>
  <c r="E49" i="71"/>
  <c r="F49" i="71"/>
  <c r="H49" i="71"/>
  <c r="I49" i="71"/>
  <c r="J49" i="71"/>
  <c r="K49" i="71"/>
  <c r="L49" i="71" s="1"/>
  <c r="M49" i="71"/>
  <c r="N49" i="71"/>
  <c r="O49" i="71"/>
  <c r="P49" i="71"/>
  <c r="E27" i="71"/>
  <c r="F27" i="71"/>
  <c r="H27" i="71"/>
  <c r="I27" i="71"/>
  <c r="J27" i="71"/>
  <c r="K27" i="71"/>
  <c r="L27" i="71" s="1"/>
  <c r="M27" i="71"/>
  <c r="N27" i="71"/>
  <c r="O27" i="71"/>
  <c r="P27" i="71"/>
  <c r="N59" i="71" l="1"/>
  <c r="F59" i="71"/>
  <c r="J59" i="71"/>
  <c r="L58" i="71"/>
  <c r="Q49" i="71"/>
  <c r="P59" i="71"/>
  <c r="Q59" i="71" s="1"/>
  <c r="O59" i="71"/>
  <c r="Q27" i="71"/>
  <c r="K59" i="71"/>
  <c r="L59" i="71" s="1"/>
  <c r="T45" i="105" l="1"/>
  <c r="T29" i="105" l="1"/>
  <c r="J7" i="112"/>
  <c r="J8" i="112"/>
  <c r="J9" i="112"/>
  <c r="J10" i="112"/>
  <c r="J11" i="112"/>
  <c r="J12" i="112"/>
  <c r="J13" i="112"/>
  <c r="J14" i="112"/>
  <c r="J15" i="112"/>
  <c r="J16" i="112"/>
  <c r="J17" i="112"/>
  <c r="J18" i="112"/>
  <c r="J19" i="112"/>
  <c r="J20" i="112"/>
  <c r="J21" i="112"/>
  <c r="J22" i="112"/>
  <c r="J23" i="112"/>
  <c r="J24" i="112"/>
  <c r="J25" i="112"/>
  <c r="J26" i="112"/>
  <c r="J27" i="112"/>
  <c r="J28" i="112"/>
  <c r="J29" i="112"/>
  <c r="J30" i="112"/>
  <c r="J31" i="112"/>
  <c r="J32" i="112"/>
  <c r="J33" i="112"/>
  <c r="J34" i="112"/>
  <c r="J35" i="112"/>
  <c r="J36" i="112"/>
  <c r="J37" i="112"/>
  <c r="J38" i="112"/>
  <c r="J39" i="112"/>
  <c r="J40" i="112"/>
  <c r="J41" i="112"/>
  <c r="J42" i="112"/>
  <c r="J43" i="112"/>
  <c r="J44" i="112"/>
  <c r="J45" i="112"/>
  <c r="J46" i="112"/>
  <c r="J47" i="112"/>
  <c r="J48" i="112"/>
  <c r="J49" i="112"/>
  <c r="J50" i="112"/>
  <c r="J51" i="112"/>
  <c r="J52" i="112"/>
  <c r="J53" i="112"/>
  <c r="J54" i="112"/>
  <c r="J55" i="112"/>
  <c r="J56" i="112"/>
  <c r="J6" i="112"/>
  <c r="I7" i="112"/>
  <c r="I8" i="112"/>
  <c r="I9" i="112"/>
  <c r="I10" i="112"/>
  <c r="I11" i="112"/>
  <c r="I12" i="112"/>
  <c r="I13" i="112"/>
  <c r="I14" i="112"/>
  <c r="I15" i="112"/>
  <c r="I16" i="112"/>
  <c r="I17" i="112"/>
  <c r="I18" i="112"/>
  <c r="I19" i="112"/>
  <c r="I20" i="112"/>
  <c r="I21" i="112"/>
  <c r="I22" i="112"/>
  <c r="I23" i="112"/>
  <c r="I24" i="112"/>
  <c r="I25" i="112"/>
  <c r="I26" i="112"/>
  <c r="I27" i="112"/>
  <c r="I28" i="112"/>
  <c r="I29" i="112"/>
  <c r="I30" i="112"/>
  <c r="I31" i="112"/>
  <c r="I32" i="112"/>
  <c r="I33" i="112"/>
  <c r="I34" i="112"/>
  <c r="I35" i="112"/>
  <c r="I36" i="112"/>
  <c r="I37" i="112"/>
  <c r="I38" i="112"/>
  <c r="I39" i="112"/>
  <c r="I40" i="112"/>
  <c r="I41" i="112"/>
  <c r="I42" i="112"/>
  <c r="I43" i="112"/>
  <c r="I44" i="112"/>
  <c r="I45" i="112"/>
  <c r="I46" i="112"/>
  <c r="I47" i="112"/>
  <c r="I48" i="112"/>
  <c r="I49" i="112"/>
  <c r="I50" i="112"/>
  <c r="I51" i="112"/>
  <c r="I52" i="112"/>
  <c r="I53" i="112"/>
  <c r="I54" i="112"/>
  <c r="I55" i="112"/>
  <c r="I56" i="112"/>
  <c r="I6" i="112"/>
  <c r="E58" i="93" l="1"/>
  <c r="F58" i="93"/>
  <c r="G58" i="93"/>
  <c r="H58" i="93"/>
  <c r="I58" i="93"/>
  <c r="J58" i="93"/>
  <c r="K58" i="93"/>
  <c r="L58" i="93"/>
  <c r="M58" i="93"/>
  <c r="N58" i="93"/>
  <c r="E53" i="93"/>
  <c r="F53" i="93"/>
  <c r="G53" i="93"/>
  <c r="H53" i="93"/>
  <c r="I53" i="93"/>
  <c r="J53" i="93"/>
  <c r="K53" i="93"/>
  <c r="L53" i="93"/>
  <c r="M53" i="93"/>
  <c r="N53" i="93"/>
  <c r="E49" i="93"/>
  <c r="F49" i="93"/>
  <c r="G49" i="93"/>
  <c r="H49" i="93"/>
  <c r="I49" i="93"/>
  <c r="J49" i="93"/>
  <c r="K49" i="93"/>
  <c r="L49" i="93"/>
  <c r="M49" i="93"/>
  <c r="N49" i="93"/>
  <c r="E27" i="93"/>
  <c r="F27" i="93"/>
  <c r="G27" i="93"/>
  <c r="H27" i="93"/>
  <c r="I27" i="93"/>
  <c r="J27" i="93"/>
  <c r="K27" i="93"/>
  <c r="L27" i="93"/>
  <c r="M27" i="93"/>
  <c r="N27" i="93"/>
  <c r="O7" i="93"/>
  <c r="P7" i="93"/>
  <c r="Q7" i="93" s="1"/>
  <c r="O8" i="93"/>
  <c r="P8" i="93"/>
  <c r="Q8" i="93" s="1"/>
  <c r="O9" i="93"/>
  <c r="P9" i="93"/>
  <c r="Q9" i="93" s="1"/>
  <c r="O10" i="93"/>
  <c r="P10" i="93"/>
  <c r="Q10" i="93" s="1"/>
  <c r="O11" i="93"/>
  <c r="P11" i="93"/>
  <c r="Q11" i="93" s="1"/>
  <c r="O12" i="93"/>
  <c r="P12" i="93"/>
  <c r="Q12" i="93" s="1"/>
  <c r="O13" i="93"/>
  <c r="P13" i="93"/>
  <c r="Q13" i="93" s="1"/>
  <c r="O14" i="93"/>
  <c r="P14" i="93"/>
  <c r="Q14" i="93" s="1"/>
  <c r="O15" i="93"/>
  <c r="P15" i="93"/>
  <c r="Q15" i="93" s="1"/>
  <c r="O16" i="93"/>
  <c r="P16" i="93"/>
  <c r="Q16" i="93" s="1"/>
  <c r="O17" i="93"/>
  <c r="P17" i="93"/>
  <c r="Q17" i="93" s="1"/>
  <c r="O18" i="93"/>
  <c r="P18" i="93"/>
  <c r="Q18" i="93" s="1"/>
  <c r="O19" i="93"/>
  <c r="P19" i="93"/>
  <c r="Q19" i="93" s="1"/>
  <c r="O20" i="93"/>
  <c r="P20" i="93"/>
  <c r="Q20" i="93" s="1"/>
  <c r="O21" i="93"/>
  <c r="P21" i="93"/>
  <c r="Q21" i="93" s="1"/>
  <c r="O22" i="93"/>
  <c r="P22" i="93"/>
  <c r="Q22" i="93" s="1"/>
  <c r="O23" i="93"/>
  <c r="P23" i="93"/>
  <c r="Q23" i="93" s="1"/>
  <c r="O24" i="93"/>
  <c r="P24" i="93"/>
  <c r="Q24" i="93" s="1"/>
  <c r="O25" i="93"/>
  <c r="P25" i="93"/>
  <c r="Q25" i="93" s="1"/>
  <c r="O26" i="93"/>
  <c r="P26" i="93"/>
  <c r="Q26" i="93" s="1"/>
  <c r="O28" i="93"/>
  <c r="P28" i="93"/>
  <c r="Q28" i="93" s="1"/>
  <c r="O29" i="93"/>
  <c r="P29" i="93"/>
  <c r="Q29" i="93" s="1"/>
  <c r="O30" i="93"/>
  <c r="P30" i="93"/>
  <c r="Q30" i="93" s="1"/>
  <c r="O31" i="93"/>
  <c r="P31" i="93"/>
  <c r="Q31" i="93" s="1"/>
  <c r="O32" i="93"/>
  <c r="P32" i="93"/>
  <c r="Q32" i="93" s="1"/>
  <c r="O33" i="93"/>
  <c r="P33" i="93"/>
  <c r="Q33" i="93" s="1"/>
  <c r="O34" i="93"/>
  <c r="P34" i="93"/>
  <c r="Q34" i="93" s="1"/>
  <c r="O35" i="93"/>
  <c r="P35" i="93"/>
  <c r="Q35" i="93" s="1"/>
  <c r="O36" i="93"/>
  <c r="P36" i="93"/>
  <c r="Q36" i="93" s="1"/>
  <c r="O37" i="93"/>
  <c r="P37" i="93"/>
  <c r="Q37" i="93" s="1"/>
  <c r="O38" i="93"/>
  <c r="P38" i="93"/>
  <c r="Q38" i="93" s="1"/>
  <c r="O39" i="93"/>
  <c r="P39" i="93"/>
  <c r="Q39" i="93" s="1"/>
  <c r="O40" i="93"/>
  <c r="P40" i="93"/>
  <c r="Q40" i="93" s="1"/>
  <c r="O41" i="93"/>
  <c r="P41" i="93"/>
  <c r="Q41" i="93" s="1"/>
  <c r="O42" i="93"/>
  <c r="P42" i="93"/>
  <c r="Q42" i="93" s="1"/>
  <c r="O43" i="93"/>
  <c r="P43" i="93"/>
  <c r="Q43" i="93" s="1"/>
  <c r="O44" i="93"/>
  <c r="P44" i="93"/>
  <c r="Q44" i="93" s="1"/>
  <c r="O45" i="93"/>
  <c r="P45" i="93"/>
  <c r="Q45" i="93" s="1"/>
  <c r="O46" i="93"/>
  <c r="P46" i="93"/>
  <c r="Q46" i="93" s="1"/>
  <c r="O47" i="93"/>
  <c r="P47" i="93"/>
  <c r="Q47" i="93" s="1"/>
  <c r="O48" i="93"/>
  <c r="P48" i="93"/>
  <c r="Q48" i="93" s="1"/>
  <c r="O50" i="93"/>
  <c r="P50" i="93"/>
  <c r="Q50" i="93" s="1"/>
  <c r="O51" i="93"/>
  <c r="P51" i="93"/>
  <c r="Q51" i="93" s="1"/>
  <c r="O52" i="93"/>
  <c r="P52" i="93"/>
  <c r="Q52" i="93" s="1"/>
  <c r="O54" i="93"/>
  <c r="P54" i="93"/>
  <c r="Q54" i="93" s="1"/>
  <c r="O55" i="93"/>
  <c r="P55" i="93"/>
  <c r="Q55" i="93" s="1"/>
  <c r="O56" i="93"/>
  <c r="P56" i="93"/>
  <c r="Q56" i="93" s="1"/>
  <c r="O57" i="93"/>
  <c r="P57" i="93"/>
  <c r="Q57" i="93" s="1"/>
  <c r="O58" i="93" l="1"/>
  <c r="O53" i="93"/>
  <c r="O49" i="93"/>
  <c r="M59" i="93"/>
  <c r="I59" i="93"/>
  <c r="E59" i="93"/>
  <c r="L59" i="93"/>
  <c r="H59" i="93"/>
  <c r="K59" i="93"/>
  <c r="G59" i="93"/>
  <c r="N59" i="93"/>
  <c r="J59" i="93"/>
  <c r="F59" i="93"/>
  <c r="P49" i="93"/>
  <c r="P53" i="93"/>
  <c r="P58" i="93"/>
  <c r="D58" i="110"/>
  <c r="Y58" i="110" s="1"/>
  <c r="C58" i="110"/>
  <c r="D53" i="110"/>
  <c r="Y53" i="110" s="1"/>
  <c r="C53" i="110"/>
  <c r="D49" i="110"/>
  <c r="Y49" i="110" s="1"/>
  <c r="C49" i="110"/>
  <c r="D27" i="110"/>
  <c r="Y27" i="110" s="1"/>
  <c r="C27" i="110"/>
  <c r="C59" i="110" l="1"/>
  <c r="D59" i="110"/>
  <c r="Y59" i="110" s="1"/>
  <c r="T35" i="105"/>
  <c r="G10" i="15" l="1"/>
  <c r="G18" i="15"/>
  <c r="G22" i="15"/>
  <c r="G26" i="15"/>
  <c r="F7" i="15"/>
  <c r="F8" i="15"/>
  <c r="F9" i="15"/>
  <c r="F10" i="15"/>
  <c r="J10" i="118" s="1"/>
  <c r="F11" i="15"/>
  <c r="F12" i="15"/>
  <c r="F13" i="15"/>
  <c r="F14" i="15"/>
  <c r="J14" i="118" s="1"/>
  <c r="F15" i="15"/>
  <c r="F16" i="15"/>
  <c r="F17" i="15"/>
  <c r="J17" i="118" s="1"/>
  <c r="F18" i="15"/>
  <c r="J18" i="118" s="1"/>
  <c r="F19" i="15"/>
  <c r="F20" i="15"/>
  <c r="F21" i="15"/>
  <c r="J21" i="118" s="1"/>
  <c r="F22" i="15"/>
  <c r="J22" i="118" s="1"/>
  <c r="F23" i="15"/>
  <c r="F24" i="15"/>
  <c r="F25" i="15"/>
  <c r="J25" i="118" s="1"/>
  <c r="F26" i="15"/>
  <c r="J26" i="118" s="1"/>
  <c r="F28" i="15"/>
  <c r="F29" i="15"/>
  <c r="F30" i="15"/>
  <c r="J30" i="118" s="1"/>
  <c r="F31" i="15"/>
  <c r="F32" i="15"/>
  <c r="F33" i="15"/>
  <c r="F34" i="15"/>
  <c r="F35" i="15"/>
  <c r="F36" i="15"/>
  <c r="F37" i="15"/>
  <c r="F38" i="15"/>
  <c r="J38" i="118" s="1"/>
  <c r="F39" i="15"/>
  <c r="F40" i="15"/>
  <c r="F41" i="15"/>
  <c r="F42" i="15"/>
  <c r="F43" i="15"/>
  <c r="F44" i="15"/>
  <c r="F45" i="15"/>
  <c r="F46" i="15"/>
  <c r="J46" i="118" s="1"/>
  <c r="F47" i="15"/>
  <c r="F48" i="15"/>
  <c r="F50" i="15"/>
  <c r="F51" i="15"/>
  <c r="F52" i="15"/>
  <c r="F54" i="15"/>
  <c r="F55" i="15"/>
  <c r="F56" i="15"/>
  <c r="F57" i="15"/>
  <c r="F6" i="15"/>
  <c r="E59" i="109"/>
  <c r="D58" i="109"/>
  <c r="G58" i="109" s="1"/>
  <c r="C58" i="109"/>
  <c r="D53" i="109"/>
  <c r="G53" i="109" s="1"/>
  <c r="C53" i="109"/>
  <c r="D49" i="109"/>
  <c r="G49" i="109" s="1"/>
  <c r="C49" i="109"/>
  <c r="D27" i="109"/>
  <c r="G27" i="109" s="1"/>
  <c r="C27" i="109"/>
  <c r="D58" i="71"/>
  <c r="G58" i="71" s="1"/>
  <c r="C58" i="71"/>
  <c r="C59" i="71" s="1"/>
  <c r="D53" i="71"/>
  <c r="G53" i="71" s="1"/>
  <c r="C53" i="71"/>
  <c r="D49" i="71"/>
  <c r="G49" i="71" s="1"/>
  <c r="C49" i="71"/>
  <c r="D27" i="71"/>
  <c r="G27" i="71" s="1"/>
  <c r="C27" i="71"/>
  <c r="D58" i="93"/>
  <c r="Q58" i="93" s="1"/>
  <c r="C58" i="93"/>
  <c r="D53" i="93"/>
  <c r="Q53" i="93" s="1"/>
  <c r="C53" i="93"/>
  <c r="D49" i="93"/>
  <c r="C49" i="93"/>
  <c r="D27" i="93"/>
  <c r="C27" i="93"/>
  <c r="D62" i="93" l="1"/>
  <c r="D59" i="71"/>
  <c r="G59" i="71" s="1"/>
  <c r="G56" i="15"/>
  <c r="J56" i="118"/>
  <c r="G51" i="15"/>
  <c r="J51" i="118"/>
  <c r="G42" i="15"/>
  <c r="J42" i="118"/>
  <c r="G34" i="15"/>
  <c r="J34" i="118"/>
  <c r="G13" i="15"/>
  <c r="J13" i="118"/>
  <c r="G9" i="15"/>
  <c r="J9" i="118"/>
  <c r="G38" i="15"/>
  <c r="G55" i="15"/>
  <c r="J55" i="118"/>
  <c r="G50" i="15"/>
  <c r="J50" i="118"/>
  <c r="F53" i="15"/>
  <c r="J53" i="118" s="1"/>
  <c r="G45" i="15"/>
  <c r="J45" i="118"/>
  <c r="G41" i="15"/>
  <c r="J41" i="118"/>
  <c r="G37" i="15"/>
  <c r="J37" i="118"/>
  <c r="G33" i="15"/>
  <c r="J33" i="118"/>
  <c r="G29" i="15"/>
  <c r="J29" i="118"/>
  <c r="G24" i="15"/>
  <c r="J24" i="118"/>
  <c r="G20" i="15"/>
  <c r="J20" i="118"/>
  <c r="G16" i="15"/>
  <c r="J16" i="118"/>
  <c r="G12" i="15"/>
  <c r="J12" i="118"/>
  <c r="G8" i="15"/>
  <c r="J8" i="118"/>
  <c r="G30" i="15"/>
  <c r="Q49" i="93"/>
  <c r="R49" i="93"/>
  <c r="G6" i="15"/>
  <c r="J6" i="118"/>
  <c r="J54" i="118"/>
  <c r="F58" i="15"/>
  <c r="J58" i="118" s="1"/>
  <c r="G48" i="15"/>
  <c r="J48" i="118"/>
  <c r="G44" i="15"/>
  <c r="J44" i="118"/>
  <c r="G40" i="15"/>
  <c r="J40" i="118"/>
  <c r="G36" i="15"/>
  <c r="J36" i="118"/>
  <c r="G32" i="15"/>
  <c r="J32" i="118"/>
  <c r="G28" i="15"/>
  <c r="J28" i="118"/>
  <c r="F49" i="15"/>
  <c r="J49" i="118" s="1"/>
  <c r="G23" i="15"/>
  <c r="J23" i="118"/>
  <c r="G19" i="15"/>
  <c r="J19" i="118"/>
  <c r="G15" i="15"/>
  <c r="J15" i="118"/>
  <c r="G11" i="15"/>
  <c r="J11" i="118"/>
  <c r="G7" i="15"/>
  <c r="J7" i="118"/>
  <c r="G17" i="15"/>
  <c r="G57" i="15"/>
  <c r="J57" i="118"/>
  <c r="G52" i="15"/>
  <c r="J52" i="118"/>
  <c r="G47" i="15"/>
  <c r="J47" i="118"/>
  <c r="G43" i="15"/>
  <c r="J43" i="118"/>
  <c r="G39" i="15"/>
  <c r="J39" i="118"/>
  <c r="G35" i="15"/>
  <c r="J35" i="118"/>
  <c r="G31" i="15"/>
  <c r="J31" i="118"/>
  <c r="G46" i="15"/>
  <c r="G25" i="15"/>
  <c r="G14" i="15"/>
  <c r="G21" i="15"/>
  <c r="F27" i="15"/>
  <c r="C59" i="109"/>
  <c r="D59" i="109"/>
  <c r="G59" i="109" s="1"/>
  <c r="C59" i="93"/>
  <c r="D59" i="93"/>
  <c r="C62" i="93" s="1"/>
  <c r="I58" i="108"/>
  <c r="J58" i="108"/>
  <c r="K58" i="108"/>
  <c r="H58" i="108"/>
  <c r="D58" i="108"/>
  <c r="E58" i="108"/>
  <c r="F58" i="108"/>
  <c r="C58" i="108"/>
  <c r="I53" i="108"/>
  <c r="J53" i="108"/>
  <c r="K53" i="108"/>
  <c r="H53" i="108"/>
  <c r="D53" i="108"/>
  <c r="E53" i="108"/>
  <c r="F53" i="108"/>
  <c r="C53" i="108"/>
  <c r="I49" i="108"/>
  <c r="J49" i="108"/>
  <c r="K49" i="108"/>
  <c r="H49" i="108"/>
  <c r="D49" i="108"/>
  <c r="E49" i="108"/>
  <c r="F49" i="108"/>
  <c r="C49" i="108"/>
  <c r="I27" i="108"/>
  <c r="J27" i="108"/>
  <c r="K27" i="108"/>
  <c r="K59" i="108" s="1"/>
  <c r="H27" i="108"/>
  <c r="H59" i="108" s="1"/>
  <c r="D27" i="108"/>
  <c r="D59" i="108" s="1"/>
  <c r="E27" i="108"/>
  <c r="F27" i="108"/>
  <c r="C27" i="108"/>
  <c r="L7" i="108"/>
  <c r="L8" i="108"/>
  <c r="L9" i="108"/>
  <c r="L10" i="108"/>
  <c r="L11" i="108"/>
  <c r="L12" i="108"/>
  <c r="L13" i="108"/>
  <c r="L14" i="108"/>
  <c r="L15" i="108"/>
  <c r="L16" i="108"/>
  <c r="L17" i="108"/>
  <c r="L18" i="108"/>
  <c r="L19" i="108"/>
  <c r="L20" i="108"/>
  <c r="L21" i="108"/>
  <c r="L22" i="108"/>
  <c r="L23" i="108"/>
  <c r="L24" i="108"/>
  <c r="L25" i="108"/>
  <c r="L26" i="108"/>
  <c r="L28" i="108"/>
  <c r="L29" i="108"/>
  <c r="L30" i="108"/>
  <c r="L31" i="108"/>
  <c r="L32" i="108"/>
  <c r="L33" i="108"/>
  <c r="L34" i="108"/>
  <c r="L35" i="108"/>
  <c r="L36" i="108"/>
  <c r="L37" i="108"/>
  <c r="L38" i="108"/>
  <c r="L39" i="108"/>
  <c r="L40" i="108"/>
  <c r="L41" i="108"/>
  <c r="L42" i="108"/>
  <c r="L43" i="108"/>
  <c r="L44" i="108"/>
  <c r="L45" i="108"/>
  <c r="L46" i="108"/>
  <c r="L47" i="108"/>
  <c r="L48" i="108"/>
  <c r="L50" i="108"/>
  <c r="L51" i="108"/>
  <c r="L52" i="108"/>
  <c r="L53" i="108"/>
  <c r="L54" i="108"/>
  <c r="L55" i="108"/>
  <c r="L56" i="108"/>
  <c r="L57" i="108"/>
  <c r="L58" i="108"/>
  <c r="L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1" i="108"/>
  <c r="G22" i="108"/>
  <c r="G23" i="108"/>
  <c r="G24" i="108"/>
  <c r="G25" i="108"/>
  <c r="G26" i="108"/>
  <c r="G28" i="108"/>
  <c r="G29" i="108"/>
  <c r="G30" i="108"/>
  <c r="G31" i="108"/>
  <c r="G32" i="108"/>
  <c r="G33" i="108"/>
  <c r="G34" i="108"/>
  <c r="G35" i="108"/>
  <c r="G36" i="108"/>
  <c r="G37" i="108"/>
  <c r="G38" i="108"/>
  <c r="G39" i="108"/>
  <c r="G40" i="108"/>
  <c r="G41" i="108"/>
  <c r="G42" i="108"/>
  <c r="G43" i="108"/>
  <c r="G44" i="108"/>
  <c r="G45" i="108"/>
  <c r="G46" i="108"/>
  <c r="G47" i="108"/>
  <c r="G48" i="108"/>
  <c r="G49" i="108"/>
  <c r="G50" i="108"/>
  <c r="G51" i="108"/>
  <c r="G52" i="108"/>
  <c r="G54" i="108"/>
  <c r="G55" i="108"/>
  <c r="G56" i="108"/>
  <c r="G57" i="108"/>
  <c r="G6" i="108"/>
  <c r="O7" i="108"/>
  <c r="S7" i="109" s="1"/>
  <c r="P7" i="108"/>
  <c r="T7" i="109" s="1"/>
  <c r="O8" i="108"/>
  <c r="S8" i="109" s="1"/>
  <c r="P8" i="108"/>
  <c r="T8" i="109" s="1"/>
  <c r="O9" i="108"/>
  <c r="S9" i="109" s="1"/>
  <c r="P9" i="108"/>
  <c r="T9" i="109" s="1"/>
  <c r="O10" i="108"/>
  <c r="S10" i="109" s="1"/>
  <c r="P10" i="108"/>
  <c r="T10" i="109" s="1"/>
  <c r="O11" i="108"/>
  <c r="S11" i="109" s="1"/>
  <c r="P11" i="108"/>
  <c r="T11" i="109" s="1"/>
  <c r="O12" i="108"/>
  <c r="S12" i="109" s="1"/>
  <c r="P12" i="108"/>
  <c r="T12" i="109" s="1"/>
  <c r="O13" i="108"/>
  <c r="S13" i="109" s="1"/>
  <c r="P13" i="108"/>
  <c r="T13" i="109" s="1"/>
  <c r="O14" i="108"/>
  <c r="S14" i="109" s="1"/>
  <c r="P14" i="108"/>
  <c r="T14" i="109" s="1"/>
  <c r="O15" i="108"/>
  <c r="S15" i="109" s="1"/>
  <c r="P15" i="108"/>
  <c r="T15" i="109" s="1"/>
  <c r="O16" i="108"/>
  <c r="S16" i="109" s="1"/>
  <c r="P16" i="108"/>
  <c r="T16" i="109" s="1"/>
  <c r="O17" i="108"/>
  <c r="S17" i="109" s="1"/>
  <c r="P17" i="108"/>
  <c r="T17" i="109" s="1"/>
  <c r="O18" i="108"/>
  <c r="S18" i="109" s="1"/>
  <c r="P18" i="108"/>
  <c r="T18" i="109" s="1"/>
  <c r="O19" i="108"/>
  <c r="S19" i="109" s="1"/>
  <c r="P19" i="108"/>
  <c r="T19" i="109" s="1"/>
  <c r="O20" i="108"/>
  <c r="S20" i="109" s="1"/>
  <c r="P20" i="108"/>
  <c r="T20" i="109" s="1"/>
  <c r="O21" i="108"/>
  <c r="S21" i="109" s="1"/>
  <c r="P21" i="108"/>
  <c r="T21" i="109" s="1"/>
  <c r="O22" i="108"/>
  <c r="S22" i="109" s="1"/>
  <c r="P22" i="108"/>
  <c r="T22" i="109" s="1"/>
  <c r="O23" i="108"/>
  <c r="S23" i="109" s="1"/>
  <c r="P23" i="108"/>
  <c r="T23" i="109" s="1"/>
  <c r="O24" i="108"/>
  <c r="S24" i="109" s="1"/>
  <c r="P24" i="108"/>
  <c r="T24" i="109" s="1"/>
  <c r="O25" i="108"/>
  <c r="S25" i="109" s="1"/>
  <c r="P25" i="108"/>
  <c r="T25" i="109" s="1"/>
  <c r="O26" i="108"/>
  <c r="S26" i="109" s="1"/>
  <c r="P26" i="108"/>
  <c r="T26" i="109" s="1"/>
  <c r="O28" i="108"/>
  <c r="S28" i="109" s="1"/>
  <c r="P28" i="108"/>
  <c r="T28" i="109" s="1"/>
  <c r="O29" i="108"/>
  <c r="S29" i="109" s="1"/>
  <c r="P29" i="108"/>
  <c r="T29" i="109" s="1"/>
  <c r="O30" i="108"/>
  <c r="S30" i="109" s="1"/>
  <c r="P30" i="108"/>
  <c r="T30" i="109" s="1"/>
  <c r="O31" i="108"/>
  <c r="S31" i="109" s="1"/>
  <c r="P31" i="108"/>
  <c r="T31" i="109" s="1"/>
  <c r="O32" i="108"/>
  <c r="S32" i="109" s="1"/>
  <c r="P32" i="108"/>
  <c r="T32" i="109" s="1"/>
  <c r="O33" i="108"/>
  <c r="S33" i="109" s="1"/>
  <c r="P33" i="108"/>
  <c r="T33" i="109" s="1"/>
  <c r="O34" i="108"/>
  <c r="S34" i="109" s="1"/>
  <c r="P34" i="108"/>
  <c r="T34" i="109" s="1"/>
  <c r="O35" i="108"/>
  <c r="S35" i="109" s="1"/>
  <c r="P35" i="108"/>
  <c r="T35" i="109" s="1"/>
  <c r="O36" i="108"/>
  <c r="S36" i="109" s="1"/>
  <c r="P36" i="108"/>
  <c r="T36" i="109" s="1"/>
  <c r="O37" i="108"/>
  <c r="S37" i="109" s="1"/>
  <c r="P37" i="108"/>
  <c r="T37" i="109" s="1"/>
  <c r="O38" i="108"/>
  <c r="S38" i="109" s="1"/>
  <c r="P38" i="108"/>
  <c r="T38" i="109" s="1"/>
  <c r="O39" i="108"/>
  <c r="S39" i="109" s="1"/>
  <c r="P39" i="108"/>
  <c r="T39" i="109" s="1"/>
  <c r="O40" i="108"/>
  <c r="S40" i="109" s="1"/>
  <c r="P40" i="108"/>
  <c r="T40" i="109" s="1"/>
  <c r="O41" i="108"/>
  <c r="S41" i="109" s="1"/>
  <c r="P41" i="108"/>
  <c r="T41" i="109" s="1"/>
  <c r="O42" i="108"/>
  <c r="S42" i="109" s="1"/>
  <c r="P42" i="108"/>
  <c r="T42" i="109" s="1"/>
  <c r="O43" i="108"/>
  <c r="S43" i="109" s="1"/>
  <c r="P43" i="108"/>
  <c r="T43" i="109" s="1"/>
  <c r="O44" i="108"/>
  <c r="S44" i="109" s="1"/>
  <c r="P44" i="108"/>
  <c r="T44" i="109" s="1"/>
  <c r="O45" i="108"/>
  <c r="S45" i="109" s="1"/>
  <c r="P45" i="108"/>
  <c r="T45" i="109" s="1"/>
  <c r="O46" i="108"/>
  <c r="S46" i="109" s="1"/>
  <c r="P46" i="108"/>
  <c r="T46" i="109" s="1"/>
  <c r="O47" i="108"/>
  <c r="S47" i="109" s="1"/>
  <c r="P47" i="108"/>
  <c r="T47" i="109" s="1"/>
  <c r="O48" i="108"/>
  <c r="S48" i="109" s="1"/>
  <c r="P48" i="108"/>
  <c r="T48" i="109" s="1"/>
  <c r="O50" i="108"/>
  <c r="S50" i="109" s="1"/>
  <c r="P50" i="108"/>
  <c r="T50" i="109" s="1"/>
  <c r="O51" i="108"/>
  <c r="S51" i="109" s="1"/>
  <c r="P51" i="108"/>
  <c r="T51" i="109" s="1"/>
  <c r="O52" i="108"/>
  <c r="S52" i="109" s="1"/>
  <c r="P52" i="108"/>
  <c r="T52" i="109" s="1"/>
  <c r="O54" i="108"/>
  <c r="S54" i="109" s="1"/>
  <c r="P54" i="108"/>
  <c r="T54" i="109" s="1"/>
  <c r="O55" i="108"/>
  <c r="S55" i="109" s="1"/>
  <c r="P55" i="108"/>
  <c r="T55" i="109" s="1"/>
  <c r="O56" i="108"/>
  <c r="S56" i="109" s="1"/>
  <c r="P56" i="108"/>
  <c r="T56" i="109" s="1"/>
  <c r="O57" i="108"/>
  <c r="S57" i="109" s="1"/>
  <c r="P57" i="108"/>
  <c r="T57" i="109" s="1"/>
  <c r="P6" i="108"/>
  <c r="O6" i="108"/>
  <c r="M7" i="108"/>
  <c r="Q7" i="109" s="1"/>
  <c r="N7" i="108"/>
  <c r="R7" i="109" s="1"/>
  <c r="M8" i="108"/>
  <c r="Q8" i="109" s="1"/>
  <c r="N8" i="108"/>
  <c r="M9" i="108"/>
  <c r="Q9" i="109" s="1"/>
  <c r="N9" i="108"/>
  <c r="M10" i="108"/>
  <c r="Q10" i="109" s="1"/>
  <c r="N10" i="108"/>
  <c r="M11" i="108"/>
  <c r="Q11" i="109" s="1"/>
  <c r="N11" i="108"/>
  <c r="M12" i="108"/>
  <c r="Q12" i="109" s="1"/>
  <c r="N12" i="108"/>
  <c r="M13" i="108"/>
  <c r="Q13" i="109" s="1"/>
  <c r="N13" i="108"/>
  <c r="M14" i="108"/>
  <c r="Q14" i="109" s="1"/>
  <c r="N14" i="108"/>
  <c r="M15" i="108"/>
  <c r="Q15" i="109" s="1"/>
  <c r="N15" i="108"/>
  <c r="M16" i="108"/>
  <c r="Q16" i="109" s="1"/>
  <c r="N16" i="108"/>
  <c r="M17" i="108"/>
  <c r="Q17" i="109" s="1"/>
  <c r="N17" i="108"/>
  <c r="M18" i="108"/>
  <c r="Q18" i="109" s="1"/>
  <c r="N18" i="108"/>
  <c r="M19" i="108"/>
  <c r="Q19" i="109" s="1"/>
  <c r="N19" i="108"/>
  <c r="M20" i="108"/>
  <c r="Q20" i="109" s="1"/>
  <c r="N20" i="108"/>
  <c r="M21" i="108"/>
  <c r="Q21" i="109" s="1"/>
  <c r="N21" i="108"/>
  <c r="R21" i="109" s="1"/>
  <c r="M22" i="108"/>
  <c r="Q22" i="109" s="1"/>
  <c r="N22" i="108"/>
  <c r="M23" i="108"/>
  <c r="Q23" i="109" s="1"/>
  <c r="N23" i="108"/>
  <c r="R23" i="109" s="1"/>
  <c r="M24" i="108"/>
  <c r="Q24" i="109" s="1"/>
  <c r="N24" i="108"/>
  <c r="M25" i="108"/>
  <c r="Q25" i="109" s="1"/>
  <c r="N25" i="108"/>
  <c r="M26" i="108"/>
  <c r="Q26" i="109" s="1"/>
  <c r="N26" i="108"/>
  <c r="M28" i="108"/>
  <c r="Q28" i="109" s="1"/>
  <c r="N28" i="108"/>
  <c r="R28" i="109" s="1"/>
  <c r="M29" i="108"/>
  <c r="Q29" i="109" s="1"/>
  <c r="N29" i="108"/>
  <c r="M30" i="108"/>
  <c r="Q30" i="109" s="1"/>
  <c r="N30" i="108"/>
  <c r="M31" i="108"/>
  <c r="Q31" i="109" s="1"/>
  <c r="N31" i="108"/>
  <c r="M32" i="108"/>
  <c r="Q32" i="109" s="1"/>
  <c r="N32" i="108"/>
  <c r="M33" i="108"/>
  <c r="Q33" i="109" s="1"/>
  <c r="N33" i="108"/>
  <c r="M34" i="108"/>
  <c r="Q34" i="109" s="1"/>
  <c r="N34" i="108"/>
  <c r="M35" i="108"/>
  <c r="Q35" i="109" s="1"/>
  <c r="N35" i="108"/>
  <c r="M36" i="108"/>
  <c r="Q36" i="109" s="1"/>
  <c r="N36" i="108"/>
  <c r="M37" i="108"/>
  <c r="Q37" i="109" s="1"/>
  <c r="N37" i="108"/>
  <c r="M38" i="108"/>
  <c r="Q38" i="109" s="1"/>
  <c r="N38" i="108"/>
  <c r="M39" i="108"/>
  <c r="Q39" i="109" s="1"/>
  <c r="N39" i="108"/>
  <c r="R39" i="109" s="1"/>
  <c r="M40" i="108"/>
  <c r="Q40" i="109" s="1"/>
  <c r="N40" i="108"/>
  <c r="M41" i="108"/>
  <c r="Q41" i="109" s="1"/>
  <c r="N41" i="108"/>
  <c r="M42" i="108"/>
  <c r="Q42" i="109" s="1"/>
  <c r="N42" i="108"/>
  <c r="M43" i="108"/>
  <c r="Q43" i="109" s="1"/>
  <c r="N43" i="108"/>
  <c r="M44" i="108"/>
  <c r="Q44" i="109" s="1"/>
  <c r="N44" i="108"/>
  <c r="M45" i="108"/>
  <c r="Q45" i="109" s="1"/>
  <c r="N45" i="108"/>
  <c r="M46" i="108"/>
  <c r="Q46" i="109" s="1"/>
  <c r="N46" i="108"/>
  <c r="M47" i="108"/>
  <c r="Q47" i="109" s="1"/>
  <c r="N47" i="108"/>
  <c r="M48" i="108"/>
  <c r="Q48" i="109" s="1"/>
  <c r="N48" i="108"/>
  <c r="M50" i="108"/>
  <c r="Q50" i="109" s="1"/>
  <c r="N50" i="108"/>
  <c r="R50" i="109" s="1"/>
  <c r="M51" i="108"/>
  <c r="Q51" i="109" s="1"/>
  <c r="N51" i="108"/>
  <c r="M52" i="108"/>
  <c r="Q52" i="109" s="1"/>
  <c r="N52" i="108"/>
  <c r="M54" i="108"/>
  <c r="Q54" i="109" s="1"/>
  <c r="N54" i="108"/>
  <c r="M55" i="108"/>
  <c r="Q55" i="109" s="1"/>
  <c r="N55" i="108"/>
  <c r="M56" i="108"/>
  <c r="Q56" i="109" s="1"/>
  <c r="N56" i="108"/>
  <c r="M57" i="108"/>
  <c r="Q57" i="109" s="1"/>
  <c r="N57" i="108"/>
  <c r="N6" i="108"/>
  <c r="M6" i="108"/>
  <c r="Q6" i="109" s="1"/>
  <c r="I58" i="73"/>
  <c r="J58" i="73"/>
  <c r="K58" i="73"/>
  <c r="H58" i="73"/>
  <c r="D58" i="73"/>
  <c r="E58" i="73"/>
  <c r="F58" i="73"/>
  <c r="C58" i="73"/>
  <c r="I53" i="73"/>
  <c r="J53" i="73"/>
  <c r="K53" i="73"/>
  <c r="H53" i="73"/>
  <c r="D53" i="73"/>
  <c r="E53" i="73"/>
  <c r="F53" i="73"/>
  <c r="C53" i="73"/>
  <c r="I49" i="73"/>
  <c r="J49" i="73"/>
  <c r="K49" i="73"/>
  <c r="H49" i="73"/>
  <c r="D49" i="73"/>
  <c r="E49" i="73"/>
  <c r="F49" i="73"/>
  <c r="C49" i="73"/>
  <c r="I27" i="73"/>
  <c r="I59" i="73" s="1"/>
  <c r="J27" i="73"/>
  <c r="K27" i="73"/>
  <c r="H27" i="73"/>
  <c r="H59" i="73" s="1"/>
  <c r="D27" i="73"/>
  <c r="E27" i="73"/>
  <c r="F27" i="73"/>
  <c r="C27" i="73"/>
  <c r="L7" i="73"/>
  <c r="L8" i="73"/>
  <c r="L9" i="73"/>
  <c r="L10" i="73"/>
  <c r="L11" i="73"/>
  <c r="L12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8" i="73"/>
  <c r="L29" i="73"/>
  <c r="L30" i="73"/>
  <c r="L31" i="73"/>
  <c r="L32" i="73"/>
  <c r="L33" i="73"/>
  <c r="L34" i="73"/>
  <c r="L35" i="73"/>
  <c r="L36" i="73"/>
  <c r="L37" i="73"/>
  <c r="L38" i="73"/>
  <c r="L39" i="73"/>
  <c r="L40" i="73"/>
  <c r="L41" i="73"/>
  <c r="L42" i="73"/>
  <c r="L43" i="73"/>
  <c r="L44" i="73"/>
  <c r="L45" i="73"/>
  <c r="L46" i="73"/>
  <c r="L47" i="73"/>
  <c r="L48" i="73"/>
  <c r="L50" i="73"/>
  <c r="L51" i="73"/>
  <c r="L52" i="73"/>
  <c r="L54" i="73"/>
  <c r="L55" i="73"/>
  <c r="L56" i="73"/>
  <c r="L57" i="73"/>
  <c r="L6" i="73"/>
  <c r="G7" i="73"/>
  <c r="G8" i="73"/>
  <c r="G9" i="73"/>
  <c r="G10" i="73"/>
  <c r="G11" i="73"/>
  <c r="G12" i="73"/>
  <c r="G13" i="73"/>
  <c r="G14" i="73"/>
  <c r="G15" i="73"/>
  <c r="G16" i="73"/>
  <c r="G17" i="73"/>
  <c r="G18" i="73"/>
  <c r="G19" i="73"/>
  <c r="G20" i="73"/>
  <c r="G21" i="73"/>
  <c r="G22" i="73"/>
  <c r="G23" i="73"/>
  <c r="G24" i="73"/>
  <c r="G25" i="73"/>
  <c r="G26" i="73"/>
  <c r="G28" i="73"/>
  <c r="G29" i="73"/>
  <c r="G30" i="73"/>
  <c r="G31" i="73"/>
  <c r="G32" i="73"/>
  <c r="G33" i="73"/>
  <c r="G34" i="73"/>
  <c r="G35" i="73"/>
  <c r="G36" i="73"/>
  <c r="G37" i="73"/>
  <c r="G38" i="73"/>
  <c r="G39" i="73"/>
  <c r="G40" i="73"/>
  <c r="G41" i="73"/>
  <c r="G42" i="73"/>
  <c r="G43" i="73"/>
  <c r="G44" i="73"/>
  <c r="G45" i="73"/>
  <c r="G46" i="73"/>
  <c r="G47" i="73"/>
  <c r="G48" i="73"/>
  <c r="G50" i="73"/>
  <c r="G51" i="73"/>
  <c r="G52" i="73"/>
  <c r="G54" i="73"/>
  <c r="G55" i="73"/>
  <c r="G56" i="73"/>
  <c r="G57" i="73"/>
  <c r="G6" i="73"/>
  <c r="H7" i="112"/>
  <c r="H8" i="112"/>
  <c r="H9" i="112"/>
  <c r="H10" i="112"/>
  <c r="H11" i="112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4" i="112"/>
  <c r="H25" i="112"/>
  <c r="H26" i="112"/>
  <c r="H27" i="112"/>
  <c r="H28" i="112"/>
  <c r="H29" i="112"/>
  <c r="H30" i="112"/>
  <c r="H31" i="112"/>
  <c r="H32" i="112"/>
  <c r="H33" i="112"/>
  <c r="H34" i="112"/>
  <c r="H35" i="112"/>
  <c r="H36" i="112"/>
  <c r="H37" i="112"/>
  <c r="H38" i="112"/>
  <c r="H39" i="112"/>
  <c r="H40" i="112"/>
  <c r="H41" i="112"/>
  <c r="H42" i="112"/>
  <c r="H43" i="112"/>
  <c r="H44" i="112"/>
  <c r="H45" i="112"/>
  <c r="H46" i="112"/>
  <c r="H47" i="112"/>
  <c r="H48" i="112"/>
  <c r="H49" i="112"/>
  <c r="H50" i="112"/>
  <c r="H51" i="112"/>
  <c r="H52" i="112"/>
  <c r="H53" i="112"/>
  <c r="H54" i="112"/>
  <c r="H55" i="112"/>
  <c r="H56" i="112"/>
  <c r="H6" i="112"/>
  <c r="U10" i="105"/>
  <c r="V10" i="105"/>
  <c r="Y10" i="105"/>
  <c r="F59" i="15" l="1"/>
  <c r="J59" i="118" s="1"/>
  <c r="J27" i="118"/>
  <c r="U39" i="109"/>
  <c r="T58" i="109"/>
  <c r="S53" i="109"/>
  <c r="S58" i="109"/>
  <c r="S49" i="109"/>
  <c r="T49" i="109"/>
  <c r="U23" i="109"/>
  <c r="U21" i="109"/>
  <c r="U7" i="109"/>
  <c r="T53" i="109"/>
  <c r="Q27" i="109"/>
  <c r="Q49" i="109"/>
  <c r="U50" i="109"/>
  <c r="U28" i="109"/>
  <c r="Q58" i="109"/>
  <c r="Q53" i="109"/>
  <c r="F59" i="108"/>
  <c r="G59" i="108" s="1"/>
  <c r="G49" i="73"/>
  <c r="E59" i="108"/>
  <c r="J59" i="108"/>
  <c r="G58" i="108"/>
  <c r="P53" i="108"/>
  <c r="Q39" i="108"/>
  <c r="O27" i="108"/>
  <c r="P58" i="108"/>
  <c r="P49" i="108"/>
  <c r="Q21" i="108"/>
  <c r="G27" i="73"/>
  <c r="G53" i="73"/>
  <c r="Q23" i="108"/>
  <c r="Q7" i="108"/>
  <c r="P27" i="108"/>
  <c r="O58" i="108"/>
  <c r="O49" i="108"/>
  <c r="O53" i="108"/>
  <c r="G58" i="73"/>
  <c r="D59" i="73"/>
  <c r="C59" i="73"/>
  <c r="Q56" i="108"/>
  <c r="R56" i="109"/>
  <c r="U56" i="109" s="1"/>
  <c r="Q54" i="108"/>
  <c r="R54" i="109"/>
  <c r="Q51" i="108"/>
  <c r="R51" i="109"/>
  <c r="U51" i="109" s="1"/>
  <c r="Q48" i="108"/>
  <c r="R48" i="109"/>
  <c r="U48" i="109" s="1"/>
  <c r="Q46" i="108"/>
  <c r="R46" i="109"/>
  <c r="U46" i="109" s="1"/>
  <c r="Q44" i="108"/>
  <c r="R44" i="109"/>
  <c r="U44" i="109" s="1"/>
  <c r="Q42" i="108"/>
  <c r="R42" i="109"/>
  <c r="U42" i="109" s="1"/>
  <c r="Q40" i="108"/>
  <c r="R40" i="109"/>
  <c r="U40" i="109" s="1"/>
  <c r="Q38" i="108"/>
  <c r="R38" i="109"/>
  <c r="U38" i="109" s="1"/>
  <c r="Q36" i="108"/>
  <c r="R36" i="109"/>
  <c r="U36" i="109" s="1"/>
  <c r="Q34" i="108"/>
  <c r="R34" i="109"/>
  <c r="U34" i="109" s="1"/>
  <c r="Q32" i="108"/>
  <c r="R32" i="109"/>
  <c r="U32" i="109" s="1"/>
  <c r="Q30" i="108"/>
  <c r="R30" i="109"/>
  <c r="U30" i="109" s="1"/>
  <c r="Q25" i="108"/>
  <c r="R25" i="109"/>
  <c r="U25" i="109" s="1"/>
  <c r="Q19" i="108"/>
  <c r="R19" i="109"/>
  <c r="U19" i="109" s="1"/>
  <c r="Q17" i="108"/>
  <c r="R17" i="109"/>
  <c r="U17" i="109" s="1"/>
  <c r="Q15" i="108"/>
  <c r="R15" i="109"/>
  <c r="U15" i="109" s="1"/>
  <c r="Q13" i="108"/>
  <c r="R13" i="109"/>
  <c r="U13" i="109" s="1"/>
  <c r="Q11" i="108"/>
  <c r="R11" i="109"/>
  <c r="U11" i="109" s="1"/>
  <c r="Q9" i="108"/>
  <c r="R9" i="109"/>
  <c r="U9" i="109" s="1"/>
  <c r="L27" i="73"/>
  <c r="L49" i="73"/>
  <c r="L53" i="73"/>
  <c r="F59" i="73"/>
  <c r="L58" i="73"/>
  <c r="K59" i="73"/>
  <c r="L59" i="73" s="1"/>
  <c r="N27" i="108"/>
  <c r="R6" i="109"/>
  <c r="E59" i="73"/>
  <c r="J59" i="73"/>
  <c r="Q57" i="108"/>
  <c r="R57" i="109"/>
  <c r="U57" i="109" s="1"/>
  <c r="Q55" i="108"/>
  <c r="R55" i="109"/>
  <c r="U55" i="109" s="1"/>
  <c r="Q52" i="108"/>
  <c r="R52" i="109"/>
  <c r="U52" i="109" s="1"/>
  <c r="Q47" i="108"/>
  <c r="R47" i="109"/>
  <c r="U47" i="109" s="1"/>
  <c r="Q45" i="108"/>
  <c r="R45" i="109"/>
  <c r="U45" i="109" s="1"/>
  <c r="Q43" i="108"/>
  <c r="R43" i="109"/>
  <c r="U43" i="109" s="1"/>
  <c r="Q41" i="108"/>
  <c r="R41" i="109"/>
  <c r="U41" i="109" s="1"/>
  <c r="Q37" i="108"/>
  <c r="R37" i="109"/>
  <c r="U37" i="109" s="1"/>
  <c r="Q35" i="108"/>
  <c r="R35" i="109"/>
  <c r="U35" i="109" s="1"/>
  <c r="Q33" i="108"/>
  <c r="R33" i="109"/>
  <c r="U33" i="109" s="1"/>
  <c r="Q31" i="108"/>
  <c r="R31" i="109"/>
  <c r="U31" i="109" s="1"/>
  <c r="Q29" i="108"/>
  <c r="R29" i="109"/>
  <c r="U29" i="109" s="1"/>
  <c r="Q26" i="108"/>
  <c r="R26" i="109"/>
  <c r="U26" i="109" s="1"/>
  <c r="Q24" i="108"/>
  <c r="R24" i="109"/>
  <c r="U24" i="109" s="1"/>
  <c r="Q22" i="108"/>
  <c r="R22" i="109"/>
  <c r="U22" i="109" s="1"/>
  <c r="Q20" i="108"/>
  <c r="R20" i="109"/>
  <c r="U20" i="109" s="1"/>
  <c r="Q18" i="108"/>
  <c r="R18" i="109"/>
  <c r="U18" i="109" s="1"/>
  <c r="Q16" i="108"/>
  <c r="R16" i="109"/>
  <c r="U16" i="109" s="1"/>
  <c r="Q14" i="108"/>
  <c r="R14" i="109"/>
  <c r="U14" i="109" s="1"/>
  <c r="Q12" i="108"/>
  <c r="R12" i="109"/>
  <c r="U12" i="109" s="1"/>
  <c r="Q10" i="108"/>
  <c r="R10" i="109"/>
  <c r="U10" i="109" s="1"/>
  <c r="Q8" i="108"/>
  <c r="R8" i="109"/>
  <c r="U8" i="109" s="1"/>
  <c r="M58" i="108"/>
  <c r="N53" i="108"/>
  <c r="I59" i="108"/>
  <c r="L59" i="108" s="1"/>
  <c r="L49" i="108"/>
  <c r="M27" i="108"/>
  <c r="L27" i="108"/>
  <c r="M53" i="108"/>
  <c r="G53" i="108"/>
  <c r="C59" i="108"/>
  <c r="N49" i="108"/>
  <c r="M49" i="108"/>
  <c r="R49" i="108" s="1"/>
  <c r="G27" i="108"/>
  <c r="N58" i="108"/>
  <c r="Q50" i="108"/>
  <c r="Q28" i="108"/>
  <c r="Q6" i="108"/>
  <c r="S49" i="108" l="1"/>
  <c r="T49" i="108" s="1"/>
  <c r="R49" i="109"/>
  <c r="U49" i="109" s="1"/>
  <c r="Q59" i="109"/>
  <c r="R53" i="109"/>
  <c r="U53" i="109" s="1"/>
  <c r="R27" i="109"/>
  <c r="R58" i="109"/>
  <c r="U54" i="109"/>
  <c r="Q49" i="108"/>
  <c r="Q53" i="108"/>
  <c r="Q58" i="108"/>
  <c r="P59" i="108"/>
  <c r="Q27" i="108"/>
  <c r="O59" i="108"/>
  <c r="G59" i="73"/>
  <c r="M59" i="108"/>
  <c r="N59" i="108"/>
  <c r="R59" i="109" l="1"/>
  <c r="U58" i="109"/>
  <c r="Q59" i="108"/>
  <c r="T38" i="105"/>
  <c r="H57" i="7"/>
  <c r="Y7" i="105" l="1"/>
  <c r="Y8" i="105"/>
  <c r="Y9" i="105"/>
  <c r="Y11" i="105"/>
  <c r="Y12" i="105"/>
  <c r="Y13" i="105"/>
  <c r="Y14" i="105"/>
  <c r="Y15" i="105"/>
  <c r="Y16" i="105"/>
  <c r="Y17" i="105"/>
  <c r="Y18" i="105"/>
  <c r="Y19" i="105"/>
  <c r="Y20" i="105"/>
  <c r="Y21" i="105"/>
  <c r="Y22" i="105"/>
  <c r="Y23" i="105"/>
  <c r="Y24" i="105"/>
  <c r="Y25" i="105"/>
  <c r="Y26" i="105"/>
  <c r="Y28" i="105"/>
  <c r="Y29" i="105"/>
  <c r="Y30" i="105"/>
  <c r="Y31" i="105"/>
  <c r="Y32" i="105"/>
  <c r="Y33" i="105"/>
  <c r="Y34" i="105"/>
  <c r="Y35" i="105"/>
  <c r="Y36" i="105"/>
  <c r="Y37" i="105"/>
  <c r="Y38" i="105"/>
  <c r="Y39" i="105"/>
  <c r="Y40" i="105"/>
  <c r="Y41" i="105"/>
  <c r="Y42" i="105"/>
  <c r="Y43" i="105"/>
  <c r="Y44" i="105"/>
  <c r="Y45" i="105"/>
  <c r="Y46" i="105"/>
  <c r="Y47" i="105"/>
  <c r="Y48" i="105"/>
  <c r="Y50" i="105"/>
  <c r="Y51" i="105"/>
  <c r="Y52" i="105"/>
  <c r="Y54" i="105"/>
  <c r="Y55" i="105"/>
  <c r="Y56" i="105"/>
  <c r="Y57" i="105"/>
  <c r="Y6" i="105"/>
  <c r="U7" i="105"/>
  <c r="V7" i="105"/>
  <c r="U8" i="105"/>
  <c r="V8" i="105"/>
  <c r="U9" i="105"/>
  <c r="V9" i="105"/>
  <c r="U11" i="105"/>
  <c r="V11" i="105"/>
  <c r="U12" i="105"/>
  <c r="V12" i="105"/>
  <c r="U13" i="105"/>
  <c r="V13" i="105"/>
  <c r="U14" i="105"/>
  <c r="V14" i="105"/>
  <c r="U15" i="105"/>
  <c r="V15" i="105"/>
  <c r="U16" i="105"/>
  <c r="V16" i="105"/>
  <c r="U17" i="105"/>
  <c r="V17" i="105"/>
  <c r="U18" i="105"/>
  <c r="V18" i="105"/>
  <c r="U19" i="105"/>
  <c r="V19" i="105"/>
  <c r="U20" i="105"/>
  <c r="V20" i="105"/>
  <c r="U21" i="105"/>
  <c r="V21" i="105"/>
  <c r="U22" i="105"/>
  <c r="V22" i="105"/>
  <c r="U23" i="105"/>
  <c r="V23" i="105"/>
  <c r="U24" i="105"/>
  <c r="V24" i="105"/>
  <c r="U25" i="105"/>
  <c r="V25" i="105"/>
  <c r="U26" i="105"/>
  <c r="V26" i="105"/>
  <c r="U28" i="105"/>
  <c r="V29" i="105"/>
  <c r="U30" i="105"/>
  <c r="V30" i="105"/>
  <c r="U31" i="105"/>
  <c r="V31" i="105"/>
  <c r="U32" i="105"/>
  <c r="V32" i="105"/>
  <c r="U33" i="105"/>
  <c r="V33" i="105"/>
  <c r="U34" i="105"/>
  <c r="V34" i="105"/>
  <c r="U35" i="105"/>
  <c r="V35" i="105"/>
  <c r="U36" i="105"/>
  <c r="V36" i="105"/>
  <c r="U37" i="105"/>
  <c r="V37" i="105"/>
  <c r="U38" i="105"/>
  <c r="V38" i="105"/>
  <c r="U39" i="105"/>
  <c r="V39" i="105"/>
  <c r="U40" i="105"/>
  <c r="V40" i="105"/>
  <c r="U41" i="105"/>
  <c r="V41" i="105"/>
  <c r="U42" i="105"/>
  <c r="V42" i="105"/>
  <c r="U43" i="105"/>
  <c r="V43" i="105"/>
  <c r="U44" i="105"/>
  <c r="V44" i="105"/>
  <c r="U45" i="105"/>
  <c r="V45" i="105"/>
  <c r="U46" i="105"/>
  <c r="V46" i="105"/>
  <c r="U47" i="105"/>
  <c r="V47" i="105"/>
  <c r="U48" i="105"/>
  <c r="V48" i="105"/>
  <c r="V50" i="105"/>
  <c r="U51" i="105"/>
  <c r="V51" i="105"/>
  <c r="U52" i="105"/>
  <c r="V52" i="105"/>
  <c r="U54" i="105"/>
  <c r="U55" i="105"/>
  <c r="V55" i="105"/>
  <c r="U56" i="105"/>
  <c r="V56" i="105"/>
  <c r="U57" i="105"/>
  <c r="V57" i="105"/>
  <c r="L6" i="105"/>
  <c r="K6" i="105"/>
  <c r="U6" i="105" l="1"/>
  <c r="R65" i="105"/>
  <c r="U50" i="105"/>
  <c r="U29" i="105"/>
  <c r="V54" i="105"/>
  <c r="V28" i="105"/>
  <c r="V6" i="105"/>
  <c r="D58" i="107"/>
  <c r="E58" i="107"/>
  <c r="F58" i="107"/>
  <c r="G58" i="107"/>
  <c r="H58" i="107"/>
  <c r="I58" i="107"/>
  <c r="J58" i="107"/>
  <c r="K58" i="107"/>
  <c r="L58" i="107"/>
  <c r="M58" i="107"/>
  <c r="N58" i="107"/>
  <c r="C58" i="107"/>
  <c r="D53" i="107"/>
  <c r="E53" i="107"/>
  <c r="F53" i="107"/>
  <c r="G53" i="107"/>
  <c r="H53" i="107"/>
  <c r="I53" i="107"/>
  <c r="J53" i="107"/>
  <c r="K53" i="107"/>
  <c r="L53" i="107"/>
  <c r="M53" i="107"/>
  <c r="N53" i="107"/>
  <c r="C53" i="107"/>
  <c r="D49" i="107"/>
  <c r="E49" i="107"/>
  <c r="F49" i="107"/>
  <c r="G49" i="107"/>
  <c r="H49" i="107"/>
  <c r="I49" i="107"/>
  <c r="J49" i="107"/>
  <c r="K49" i="107"/>
  <c r="L49" i="107"/>
  <c r="M49" i="107"/>
  <c r="N49" i="107"/>
  <c r="C49" i="107"/>
  <c r="D27" i="107"/>
  <c r="E27" i="107"/>
  <c r="F27" i="107"/>
  <c r="G27" i="107"/>
  <c r="H27" i="107"/>
  <c r="I27" i="107"/>
  <c r="J27" i="107"/>
  <c r="K27" i="107"/>
  <c r="L27" i="107"/>
  <c r="M27" i="107"/>
  <c r="N27" i="107"/>
  <c r="C27" i="107"/>
  <c r="C59" i="107" l="1"/>
  <c r="K59" i="107"/>
  <c r="G59" i="107"/>
  <c r="N59" i="107"/>
  <c r="J59" i="107"/>
  <c r="F59" i="107"/>
  <c r="M59" i="107"/>
  <c r="I59" i="107"/>
  <c r="E59" i="107"/>
  <c r="L59" i="107"/>
  <c r="H59" i="107"/>
  <c r="D59" i="107"/>
  <c r="D58" i="103" l="1"/>
  <c r="E58" i="103"/>
  <c r="F58" i="103"/>
  <c r="G58" i="103"/>
  <c r="H58" i="103"/>
  <c r="I58" i="103"/>
  <c r="J58" i="103"/>
  <c r="K58" i="103"/>
  <c r="L58" i="103"/>
  <c r="C58" i="103"/>
  <c r="D53" i="103"/>
  <c r="E53" i="103"/>
  <c r="F53" i="103"/>
  <c r="G53" i="103"/>
  <c r="H53" i="103"/>
  <c r="I53" i="103"/>
  <c r="J53" i="103"/>
  <c r="K53" i="103"/>
  <c r="L53" i="103"/>
  <c r="C53" i="103"/>
  <c r="D49" i="103"/>
  <c r="E49" i="103"/>
  <c r="F49" i="103"/>
  <c r="G49" i="103"/>
  <c r="H49" i="103"/>
  <c r="I49" i="103"/>
  <c r="J49" i="103"/>
  <c r="K49" i="103"/>
  <c r="L49" i="103"/>
  <c r="C49" i="103"/>
  <c r="D27" i="103"/>
  <c r="E27" i="103"/>
  <c r="F27" i="103"/>
  <c r="G27" i="103"/>
  <c r="H27" i="103"/>
  <c r="I27" i="103"/>
  <c r="J27" i="103"/>
  <c r="K27" i="103"/>
  <c r="L27" i="103"/>
  <c r="M28" i="103"/>
  <c r="N28" i="103"/>
  <c r="M29" i="103"/>
  <c r="N29" i="103"/>
  <c r="M30" i="103"/>
  <c r="N30" i="103"/>
  <c r="M31" i="103"/>
  <c r="N31" i="103"/>
  <c r="M32" i="103"/>
  <c r="N32" i="103"/>
  <c r="M33" i="103"/>
  <c r="N33" i="103"/>
  <c r="M34" i="103"/>
  <c r="N34" i="103"/>
  <c r="M35" i="103"/>
  <c r="N35" i="103"/>
  <c r="M36" i="103"/>
  <c r="N36" i="103"/>
  <c r="M37" i="103"/>
  <c r="N37" i="103"/>
  <c r="M38" i="103"/>
  <c r="N38" i="103"/>
  <c r="M39" i="103"/>
  <c r="N39" i="103"/>
  <c r="M40" i="103"/>
  <c r="N40" i="103"/>
  <c r="M41" i="103"/>
  <c r="N41" i="103"/>
  <c r="M42" i="103"/>
  <c r="N42" i="103"/>
  <c r="M43" i="103"/>
  <c r="N43" i="103"/>
  <c r="M44" i="103"/>
  <c r="N44" i="103"/>
  <c r="M45" i="103"/>
  <c r="N45" i="103"/>
  <c r="M46" i="103"/>
  <c r="N46" i="103"/>
  <c r="M47" i="103"/>
  <c r="N47" i="103"/>
  <c r="M48" i="103"/>
  <c r="N48" i="103"/>
  <c r="M50" i="103"/>
  <c r="N50" i="103"/>
  <c r="M51" i="103"/>
  <c r="N51" i="103"/>
  <c r="M52" i="103"/>
  <c r="N52" i="103"/>
  <c r="M54" i="103"/>
  <c r="N54" i="103"/>
  <c r="M55" i="103"/>
  <c r="N55" i="103"/>
  <c r="M56" i="103"/>
  <c r="N56" i="103"/>
  <c r="M57" i="103"/>
  <c r="N57" i="103"/>
  <c r="M7" i="103"/>
  <c r="N7" i="103"/>
  <c r="M8" i="103"/>
  <c r="N8" i="103"/>
  <c r="M9" i="103"/>
  <c r="N9" i="103"/>
  <c r="M10" i="103"/>
  <c r="N10" i="103"/>
  <c r="M11" i="103"/>
  <c r="N11" i="103"/>
  <c r="M12" i="103"/>
  <c r="N12" i="103"/>
  <c r="M13" i="103"/>
  <c r="N13" i="103"/>
  <c r="M14" i="103"/>
  <c r="N14" i="103"/>
  <c r="M15" i="103"/>
  <c r="N15" i="103"/>
  <c r="M16" i="103"/>
  <c r="N16" i="103"/>
  <c r="M17" i="103"/>
  <c r="N17" i="103"/>
  <c r="M18" i="103"/>
  <c r="N18" i="103"/>
  <c r="M19" i="103"/>
  <c r="N19" i="103"/>
  <c r="M20" i="103"/>
  <c r="N20" i="103"/>
  <c r="M21" i="103"/>
  <c r="N21" i="103"/>
  <c r="M22" i="103"/>
  <c r="N22" i="103"/>
  <c r="M23" i="103"/>
  <c r="N23" i="103"/>
  <c r="M24" i="103"/>
  <c r="N24" i="103"/>
  <c r="M25" i="103"/>
  <c r="N25" i="103"/>
  <c r="M26" i="103"/>
  <c r="N26" i="103"/>
  <c r="N6" i="103"/>
  <c r="M6" i="103"/>
  <c r="C27" i="103"/>
  <c r="D58" i="104"/>
  <c r="E58" i="104"/>
  <c r="F58" i="104"/>
  <c r="G58" i="104"/>
  <c r="H58" i="104"/>
  <c r="I58" i="104"/>
  <c r="J58" i="104"/>
  <c r="C58" i="104"/>
  <c r="D53" i="104"/>
  <c r="E53" i="104"/>
  <c r="F53" i="104"/>
  <c r="G53" i="104"/>
  <c r="H53" i="104"/>
  <c r="I53" i="104"/>
  <c r="J53" i="104"/>
  <c r="C53" i="104"/>
  <c r="D49" i="104"/>
  <c r="E49" i="104"/>
  <c r="F49" i="104"/>
  <c r="G49" i="104"/>
  <c r="H49" i="104"/>
  <c r="I49" i="104"/>
  <c r="J49" i="104"/>
  <c r="C49" i="104"/>
  <c r="D27" i="104"/>
  <c r="E27" i="104"/>
  <c r="F27" i="104"/>
  <c r="G27" i="104"/>
  <c r="H27" i="104"/>
  <c r="I27" i="104"/>
  <c r="J27" i="104"/>
  <c r="C27" i="104"/>
  <c r="K7" i="104"/>
  <c r="L7" i="104"/>
  <c r="K8" i="104"/>
  <c r="L8" i="104"/>
  <c r="K9" i="104"/>
  <c r="L9" i="104"/>
  <c r="K10" i="104"/>
  <c r="L10" i="104"/>
  <c r="K11" i="104"/>
  <c r="L11" i="104"/>
  <c r="K12" i="104"/>
  <c r="L12" i="104"/>
  <c r="K13" i="104"/>
  <c r="L13" i="104"/>
  <c r="K14" i="104"/>
  <c r="L14" i="104"/>
  <c r="K15" i="104"/>
  <c r="L15" i="104"/>
  <c r="K16" i="104"/>
  <c r="L16" i="104"/>
  <c r="K17" i="104"/>
  <c r="L17" i="104"/>
  <c r="K18" i="104"/>
  <c r="L18" i="104"/>
  <c r="K19" i="104"/>
  <c r="L19" i="104"/>
  <c r="K20" i="104"/>
  <c r="L20" i="104"/>
  <c r="K21" i="104"/>
  <c r="L21" i="104"/>
  <c r="K22" i="104"/>
  <c r="L22" i="104"/>
  <c r="K23" i="104"/>
  <c r="L23" i="104"/>
  <c r="K24" i="104"/>
  <c r="L24" i="104"/>
  <c r="K25" i="104"/>
  <c r="L25" i="104"/>
  <c r="K26" i="104"/>
  <c r="L26" i="104"/>
  <c r="K28" i="104"/>
  <c r="L28" i="104"/>
  <c r="K29" i="104"/>
  <c r="L29" i="104"/>
  <c r="K30" i="104"/>
  <c r="L30" i="104"/>
  <c r="K31" i="104"/>
  <c r="L31" i="104"/>
  <c r="K32" i="104"/>
  <c r="L32" i="104"/>
  <c r="K33" i="104"/>
  <c r="L33" i="104"/>
  <c r="K34" i="104"/>
  <c r="L34" i="104"/>
  <c r="K35" i="104"/>
  <c r="L35" i="104"/>
  <c r="K36" i="104"/>
  <c r="L36" i="104"/>
  <c r="K37" i="104"/>
  <c r="L37" i="104"/>
  <c r="K38" i="104"/>
  <c r="L38" i="104"/>
  <c r="K39" i="104"/>
  <c r="L39" i="104"/>
  <c r="K40" i="104"/>
  <c r="L40" i="104"/>
  <c r="K41" i="104"/>
  <c r="L41" i="104"/>
  <c r="K42" i="104"/>
  <c r="L42" i="104"/>
  <c r="K43" i="104"/>
  <c r="L43" i="104"/>
  <c r="K44" i="104"/>
  <c r="L44" i="104"/>
  <c r="K45" i="104"/>
  <c r="L45" i="104"/>
  <c r="K46" i="104"/>
  <c r="L46" i="104"/>
  <c r="K47" i="104"/>
  <c r="L47" i="104"/>
  <c r="K48" i="104"/>
  <c r="L48" i="104"/>
  <c r="K50" i="104"/>
  <c r="L50" i="104"/>
  <c r="K51" i="104"/>
  <c r="L51" i="104"/>
  <c r="K52" i="104"/>
  <c r="L52" i="104"/>
  <c r="K54" i="104"/>
  <c r="L54" i="104"/>
  <c r="K55" i="104"/>
  <c r="L55" i="104"/>
  <c r="K56" i="104"/>
  <c r="L56" i="104"/>
  <c r="M56" i="104" s="1"/>
  <c r="K57" i="104"/>
  <c r="L57" i="104"/>
  <c r="L6" i="104"/>
  <c r="K6" i="104"/>
  <c r="O53" i="103" l="1"/>
  <c r="L49" i="104"/>
  <c r="G59" i="104"/>
  <c r="M53" i="103"/>
  <c r="P55" i="107"/>
  <c r="P50" i="107"/>
  <c r="P45" i="107"/>
  <c r="P41" i="107"/>
  <c r="P37" i="107"/>
  <c r="P33" i="107"/>
  <c r="P29" i="107"/>
  <c r="P24" i="107"/>
  <c r="P22" i="107"/>
  <c r="P20" i="107"/>
  <c r="P16" i="107"/>
  <c r="P12" i="107"/>
  <c r="O57" i="107"/>
  <c r="E57" i="15" s="1"/>
  <c r="I57" i="118" s="1"/>
  <c r="O50" i="107"/>
  <c r="E50" i="15" s="1"/>
  <c r="O45" i="107"/>
  <c r="E45" i="15" s="1"/>
  <c r="I45" i="118" s="1"/>
  <c r="O41" i="107"/>
  <c r="E41" i="15" s="1"/>
  <c r="I41" i="118" s="1"/>
  <c r="O37" i="107"/>
  <c r="E37" i="15" s="1"/>
  <c r="I37" i="118" s="1"/>
  <c r="O33" i="107"/>
  <c r="E33" i="15" s="1"/>
  <c r="I33" i="118" s="1"/>
  <c r="O26" i="107"/>
  <c r="E26" i="15" s="1"/>
  <c r="I26" i="118" s="1"/>
  <c r="O22" i="107"/>
  <c r="E22" i="15" s="1"/>
  <c r="I22" i="118" s="1"/>
  <c r="O20" i="107"/>
  <c r="E20" i="15" s="1"/>
  <c r="I20" i="118" s="1"/>
  <c r="O16" i="107"/>
  <c r="E16" i="15" s="1"/>
  <c r="I16" i="118" s="1"/>
  <c r="O14" i="107"/>
  <c r="E14" i="15" s="1"/>
  <c r="I14" i="118" s="1"/>
  <c r="O8" i="107"/>
  <c r="E8" i="15" s="1"/>
  <c r="I8" i="118" s="1"/>
  <c r="N58" i="103"/>
  <c r="N53" i="103"/>
  <c r="N49" i="103"/>
  <c r="P57" i="107"/>
  <c r="P52" i="107"/>
  <c r="P47" i="107"/>
  <c r="P43" i="107"/>
  <c r="P39" i="107"/>
  <c r="P35" i="107"/>
  <c r="P31" i="107"/>
  <c r="P26" i="107"/>
  <c r="P18" i="107"/>
  <c r="P14" i="107"/>
  <c r="P8" i="107"/>
  <c r="O52" i="107"/>
  <c r="E52" i="15" s="1"/>
  <c r="I52" i="118" s="1"/>
  <c r="O47" i="107"/>
  <c r="E47" i="15" s="1"/>
  <c r="I47" i="118" s="1"/>
  <c r="O43" i="107"/>
  <c r="E43" i="15" s="1"/>
  <c r="I43" i="118" s="1"/>
  <c r="O39" i="107"/>
  <c r="E39" i="15" s="1"/>
  <c r="I39" i="118" s="1"/>
  <c r="O35" i="107"/>
  <c r="E35" i="15" s="1"/>
  <c r="I35" i="118" s="1"/>
  <c r="O31" i="107"/>
  <c r="E31" i="15" s="1"/>
  <c r="I31" i="118" s="1"/>
  <c r="O24" i="107"/>
  <c r="E24" i="15" s="1"/>
  <c r="I24" i="118" s="1"/>
  <c r="O18" i="107"/>
  <c r="E18" i="15" s="1"/>
  <c r="I18" i="118" s="1"/>
  <c r="O12" i="107"/>
  <c r="E12" i="15" s="1"/>
  <c r="I12" i="118" s="1"/>
  <c r="P10" i="107"/>
  <c r="O10" i="107"/>
  <c r="E10" i="15" s="1"/>
  <c r="I10" i="118" s="1"/>
  <c r="M27" i="103"/>
  <c r="N27" i="103"/>
  <c r="K59" i="103"/>
  <c r="G59" i="103"/>
  <c r="P56" i="107"/>
  <c r="P51" i="107"/>
  <c r="P46" i="107"/>
  <c r="P42" i="107"/>
  <c r="P38" i="107"/>
  <c r="P34" i="107"/>
  <c r="P30" i="107"/>
  <c r="V30" i="109" s="1"/>
  <c r="P25" i="107"/>
  <c r="P21" i="107"/>
  <c r="P17" i="107"/>
  <c r="P15" i="107"/>
  <c r="P11" i="107"/>
  <c r="V11" i="109" s="1"/>
  <c r="P9" i="107"/>
  <c r="M49" i="103"/>
  <c r="J59" i="103"/>
  <c r="P6" i="107"/>
  <c r="W6" i="105" s="1"/>
  <c r="X6" i="105" s="1"/>
  <c r="O56" i="107"/>
  <c r="E56" i="15" s="1"/>
  <c r="I56" i="118" s="1"/>
  <c r="O54" i="107"/>
  <c r="E54" i="15" s="1"/>
  <c r="O51" i="107"/>
  <c r="E51" i="15" s="1"/>
  <c r="I51" i="118" s="1"/>
  <c r="O48" i="107"/>
  <c r="E48" i="15" s="1"/>
  <c r="I48" i="118" s="1"/>
  <c r="O46" i="107"/>
  <c r="E46" i="15" s="1"/>
  <c r="I46" i="118" s="1"/>
  <c r="O44" i="107"/>
  <c r="E44" i="15" s="1"/>
  <c r="I44" i="118" s="1"/>
  <c r="O42" i="107"/>
  <c r="E42" i="15" s="1"/>
  <c r="I42" i="118" s="1"/>
  <c r="O40" i="107"/>
  <c r="E40" i="15" s="1"/>
  <c r="I40" i="118" s="1"/>
  <c r="O38" i="107"/>
  <c r="E38" i="15" s="1"/>
  <c r="I38" i="118" s="1"/>
  <c r="O36" i="107"/>
  <c r="E36" i="15" s="1"/>
  <c r="I36" i="118" s="1"/>
  <c r="O34" i="107"/>
  <c r="E34" i="15" s="1"/>
  <c r="I34" i="118" s="1"/>
  <c r="O32" i="107"/>
  <c r="E32" i="15" s="1"/>
  <c r="I32" i="118" s="1"/>
  <c r="O30" i="107"/>
  <c r="E30" i="15" s="1"/>
  <c r="I30" i="118" s="1"/>
  <c r="O28" i="107"/>
  <c r="E28" i="15" s="1"/>
  <c r="O25" i="107"/>
  <c r="E25" i="15" s="1"/>
  <c r="I25" i="118" s="1"/>
  <c r="O23" i="107"/>
  <c r="E23" i="15" s="1"/>
  <c r="I23" i="118" s="1"/>
  <c r="O21" i="107"/>
  <c r="E21" i="15" s="1"/>
  <c r="O19" i="107"/>
  <c r="E19" i="15" s="1"/>
  <c r="I19" i="118" s="1"/>
  <c r="O17" i="107"/>
  <c r="E17" i="15" s="1"/>
  <c r="I17" i="118" s="1"/>
  <c r="O15" i="107"/>
  <c r="E15" i="15" s="1"/>
  <c r="I15" i="118" s="1"/>
  <c r="O13" i="107"/>
  <c r="E13" i="15" s="1"/>
  <c r="I13" i="118" s="1"/>
  <c r="O11" i="107"/>
  <c r="E11" i="15" s="1"/>
  <c r="I11" i="118" s="1"/>
  <c r="O9" i="107"/>
  <c r="E9" i="15" s="1"/>
  <c r="I9" i="118" s="1"/>
  <c r="O7" i="107"/>
  <c r="E7" i="15" s="1"/>
  <c r="I7" i="118" s="1"/>
  <c r="I59" i="103"/>
  <c r="E59" i="103"/>
  <c r="O6" i="107"/>
  <c r="E6" i="15" s="1"/>
  <c r="I6" i="118" s="1"/>
  <c r="P54" i="107"/>
  <c r="P48" i="107"/>
  <c r="P44" i="107"/>
  <c r="P40" i="107"/>
  <c r="P36" i="107"/>
  <c r="P32" i="107"/>
  <c r="P28" i="107"/>
  <c r="P23" i="107"/>
  <c r="P19" i="107"/>
  <c r="P13" i="107"/>
  <c r="P7" i="107"/>
  <c r="M58" i="103"/>
  <c r="L59" i="103"/>
  <c r="H59" i="103"/>
  <c r="M21" i="104"/>
  <c r="M38" i="104"/>
  <c r="M7" i="104"/>
  <c r="M17" i="104"/>
  <c r="H59" i="104"/>
  <c r="M42" i="104"/>
  <c r="M25" i="104"/>
  <c r="M9" i="104"/>
  <c r="M51" i="104"/>
  <c r="M34" i="104"/>
  <c r="M46" i="104"/>
  <c r="M30" i="104"/>
  <c r="M13" i="104"/>
  <c r="I59" i="104"/>
  <c r="F59" i="103"/>
  <c r="D59" i="103"/>
  <c r="C59" i="103"/>
  <c r="O55" i="107"/>
  <c r="E55" i="15" s="1"/>
  <c r="I55" i="118" s="1"/>
  <c r="K58" i="104"/>
  <c r="W47" i="105"/>
  <c r="X47" i="105" s="1"/>
  <c r="Z47" i="105" s="1"/>
  <c r="J59" i="104"/>
  <c r="L53" i="104"/>
  <c r="M55" i="104"/>
  <c r="M45" i="104"/>
  <c r="M37" i="104"/>
  <c r="M33" i="104"/>
  <c r="M24" i="104"/>
  <c r="M20" i="104"/>
  <c r="M12" i="104"/>
  <c r="M8" i="104"/>
  <c r="K27" i="104"/>
  <c r="C59" i="104"/>
  <c r="D59" i="104"/>
  <c r="L58" i="104"/>
  <c r="M57" i="104"/>
  <c r="M52" i="104"/>
  <c r="M47" i="104"/>
  <c r="M43" i="104"/>
  <c r="M39" i="104"/>
  <c r="M35" i="104"/>
  <c r="M31" i="104"/>
  <c r="M26" i="104"/>
  <c r="M22" i="104"/>
  <c r="M18" i="104"/>
  <c r="M14" i="104"/>
  <c r="M10" i="104"/>
  <c r="F59" i="104"/>
  <c r="M50" i="104"/>
  <c r="M41" i="104"/>
  <c r="M29" i="104"/>
  <c r="M16" i="104"/>
  <c r="K49" i="104"/>
  <c r="O29" i="107"/>
  <c r="E29" i="15" s="1"/>
  <c r="I29" i="118" s="1"/>
  <c r="L27" i="104"/>
  <c r="K53" i="104"/>
  <c r="M6" i="104"/>
  <c r="M54" i="104"/>
  <c r="M48" i="104"/>
  <c r="M44" i="104"/>
  <c r="M40" i="104"/>
  <c r="M36" i="104"/>
  <c r="M32" i="104"/>
  <c r="M28" i="104"/>
  <c r="M23" i="104"/>
  <c r="M19" i="104"/>
  <c r="M15" i="104"/>
  <c r="M11" i="104"/>
  <c r="E59" i="104"/>
  <c r="D58" i="7"/>
  <c r="E58" i="7"/>
  <c r="F58" i="7"/>
  <c r="G58" i="7"/>
  <c r="H58" i="7"/>
  <c r="C58" i="7"/>
  <c r="D53" i="7"/>
  <c r="E53" i="7"/>
  <c r="F53" i="7"/>
  <c r="I53" i="7" s="1"/>
  <c r="G53" i="7"/>
  <c r="H53" i="7"/>
  <c r="C53" i="7"/>
  <c r="D49" i="7"/>
  <c r="E49" i="7"/>
  <c r="F49" i="7"/>
  <c r="G49" i="7"/>
  <c r="H49" i="7"/>
  <c r="C49" i="7"/>
  <c r="D27" i="7"/>
  <c r="E27" i="7"/>
  <c r="F27" i="7"/>
  <c r="G27" i="7"/>
  <c r="H27" i="7"/>
  <c r="C27" i="7"/>
  <c r="I7" i="7"/>
  <c r="J7" i="7"/>
  <c r="K7" i="7"/>
  <c r="I8" i="7"/>
  <c r="J8" i="7"/>
  <c r="K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I24" i="7"/>
  <c r="J24" i="7"/>
  <c r="K24" i="7"/>
  <c r="I25" i="7"/>
  <c r="J25" i="7"/>
  <c r="K25" i="7"/>
  <c r="I26" i="7"/>
  <c r="J26" i="7"/>
  <c r="K26" i="7"/>
  <c r="I28" i="7"/>
  <c r="J28" i="7"/>
  <c r="K28" i="7"/>
  <c r="I29" i="7"/>
  <c r="J29" i="7"/>
  <c r="K29" i="7"/>
  <c r="I30" i="7"/>
  <c r="J30" i="7"/>
  <c r="K30" i="7"/>
  <c r="I31" i="7"/>
  <c r="J31" i="7"/>
  <c r="K31" i="7"/>
  <c r="I32" i="7"/>
  <c r="J32" i="7"/>
  <c r="K32" i="7"/>
  <c r="I33" i="7"/>
  <c r="J33" i="7"/>
  <c r="K33" i="7"/>
  <c r="I34" i="7"/>
  <c r="J34" i="7"/>
  <c r="K34" i="7"/>
  <c r="I35" i="7"/>
  <c r="J35" i="7"/>
  <c r="K35" i="7"/>
  <c r="I36" i="7"/>
  <c r="J36" i="7"/>
  <c r="K36" i="7"/>
  <c r="I37" i="7"/>
  <c r="J37" i="7"/>
  <c r="K37" i="7"/>
  <c r="I38" i="7"/>
  <c r="J38" i="7"/>
  <c r="K38" i="7"/>
  <c r="I39" i="7"/>
  <c r="J39" i="7"/>
  <c r="K39" i="7"/>
  <c r="I40" i="7"/>
  <c r="J40" i="7"/>
  <c r="K40" i="7"/>
  <c r="I41" i="7"/>
  <c r="J41" i="7"/>
  <c r="K41" i="7"/>
  <c r="I42" i="7"/>
  <c r="J42" i="7"/>
  <c r="K42" i="7"/>
  <c r="I43" i="7"/>
  <c r="J43" i="7"/>
  <c r="K43" i="7"/>
  <c r="I44" i="7"/>
  <c r="J44" i="7"/>
  <c r="K44" i="7"/>
  <c r="I45" i="7"/>
  <c r="J45" i="7"/>
  <c r="K45" i="7"/>
  <c r="I46" i="7"/>
  <c r="J46" i="7"/>
  <c r="K46" i="7"/>
  <c r="I47" i="7"/>
  <c r="J47" i="7"/>
  <c r="K47" i="7"/>
  <c r="I48" i="7"/>
  <c r="J48" i="7"/>
  <c r="K48" i="7"/>
  <c r="I50" i="7"/>
  <c r="J50" i="7"/>
  <c r="K50" i="7"/>
  <c r="I51" i="7"/>
  <c r="J51" i="7"/>
  <c r="K51" i="7"/>
  <c r="I52" i="7"/>
  <c r="J52" i="7"/>
  <c r="K52" i="7"/>
  <c r="I54" i="7"/>
  <c r="J54" i="7"/>
  <c r="K54" i="7"/>
  <c r="I55" i="7"/>
  <c r="J55" i="7"/>
  <c r="K55" i="7"/>
  <c r="I56" i="7"/>
  <c r="J56" i="7"/>
  <c r="K56" i="7"/>
  <c r="I57" i="7"/>
  <c r="J57" i="7"/>
  <c r="K57" i="7"/>
  <c r="K7" i="9"/>
  <c r="L7" i="9" s="1"/>
  <c r="M7" i="9"/>
  <c r="N7" i="9" s="1"/>
  <c r="K8" i="9"/>
  <c r="L8" i="9" s="1"/>
  <c r="M8" i="9"/>
  <c r="N8" i="9" s="1"/>
  <c r="K9" i="9"/>
  <c r="L9" i="9" s="1"/>
  <c r="M9" i="9"/>
  <c r="N9" i="9" s="1"/>
  <c r="K10" i="9"/>
  <c r="L10" i="9" s="1"/>
  <c r="M10" i="9"/>
  <c r="N10" i="9" s="1"/>
  <c r="K11" i="9"/>
  <c r="L11" i="9" s="1"/>
  <c r="M11" i="9"/>
  <c r="N11" i="9" s="1"/>
  <c r="K12" i="9"/>
  <c r="L12" i="9" s="1"/>
  <c r="M12" i="9"/>
  <c r="N12" i="9" s="1"/>
  <c r="K13" i="9"/>
  <c r="L13" i="9" s="1"/>
  <c r="M13" i="9"/>
  <c r="N13" i="9" s="1"/>
  <c r="K14" i="9"/>
  <c r="L14" i="9" s="1"/>
  <c r="M14" i="9"/>
  <c r="N14" i="9" s="1"/>
  <c r="K15" i="9"/>
  <c r="L15" i="9" s="1"/>
  <c r="M15" i="9"/>
  <c r="N15" i="9" s="1"/>
  <c r="K16" i="9"/>
  <c r="L16" i="9" s="1"/>
  <c r="M16" i="9"/>
  <c r="N16" i="9" s="1"/>
  <c r="K17" i="9"/>
  <c r="L17" i="9" s="1"/>
  <c r="M17" i="9"/>
  <c r="N17" i="9" s="1"/>
  <c r="K18" i="9"/>
  <c r="L18" i="9" s="1"/>
  <c r="M18" i="9"/>
  <c r="N18" i="9" s="1"/>
  <c r="K19" i="9"/>
  <c r="L19" i="9" s="1"/>
  <c r="M19" i="9"/>
  <c r="N19" i="9" s="1"/>
  <c r="K20" i="9"/>
  <c r="L20" i="9" s="1"/>
  <c r="M20" i="9"/>
  <c r="N20" i="9" s="1"/>
  <c r="K21" i="9"/>
  <c r="L21" i="9" s="1"/>
  <c r="M21" i="9"/>
  <c r="N21" i="9" s="1"/>
  <c r="K22" i="9"/>
  <c r="L22" i="9" s="1"/>
  <c r="M22" i="9"/>
  <c r="N22" i="9" s="1"/>
  <c r="K23" i="9"/>
  <c r="L23" i="9" s="1"/>
  <c r="M23" i="9"/>
  <c r="N23" i="9" s="1"/>
  <c r="K24" i="9"/>
  <c r="L24" i="9" s="1"/>
  <c r="M24" i="9"/>
  <c r="N24" i="9" s="1"/>
  <c r="K25" i="9"/>
  <c r="L25" i="9" s="1"/>
  <c r="M25" i="9"/>
  <c r="N25" i="9" s="1"/>
  <c r="K26" i="9"/>
  <c r="L26" i="9" s="1"/>
  <c r="M26" i="9"/>
  <c r="N26" i="9" s="1"/>
  <c r="K28" i="9"/>
  <c r="L28" i="9" s="1"/>
  <c r="M28" i="9"/>
  <c r="N28" i="9" s="1"/>
  <c r="K29" i="9"/>
  <c r="L29" i="9" s="1"/>
  <c r="M29" i="9"/>
  <c r="N29" i="9" s="1"/>
  <c r="K30" i="9"/>
  <c r="L30" i="9" s="1"/>
  <c r="M30" i="9"/>
  <c r="N30" i="9" s="1"/>
  <c r="K31" i="9"/>
  <c r="L31" i="9" s="1"/>
  <c r="M31" i="9"/>
  <c r="N31" i="9" s="1"/>
  <c r="K32" i="9"/>
  <c r="L32" i="9" s="1"/>
  <c r="M32" i="9"/>
  <c r="N32" i="9" s="1"/>
  <c r="K33" i="9"/>
  <c r="L33" i="9" s="1"/>
  <c r="M33" i="9"/>
  <c r="N33" i="9" s="1"/>
  <c r="K34" i="9"/>
  <c r="L34" i="9" s="1"/>
  <c r="M34" i="9"/>
  <c r="N34" i="9" s="1"/>
  <c r="K35" i="9"/>
  <c r="L35" i="9" s="1"/>
  <c r="M35" i="9"/>
  <c r="N35" i="9" s="1"/>
  <c r="K36" i="9"/>
  <c r="L36" i="9" s="1"/>
  <c r="M36" i="9"/>
  <c r="N36" i="9" s="1"/>
  <c r="K37" i="9"/>
  <c r="L37" i="9" s="1"/>
  <c r="M37" i="9"/>
  <c r="N37" i="9" s="1"/>
  <c r="K38" i="9"/>
  <c r="L38" i="9" s="1"/>
  <c r="M38" i="9"/>
  <c r="N38" i="9" s="1"/>
  <c r="K39" i="9"/>
  <c r="L39" i="9" s="1"/>
  <c r="M39" i="9"/>
  <c r="N39" i="9" s="1"/>
  <c r="K40" i="9"/>
  <c r="L40" i="9" s="1"/>
  <c r="M40" i="9"/>
  <c r="N40" i="9" s="1"/>
  <c r="K41" i="9"/>
  <c r="L41" i="9" s="1"/>
  <c r="M41" i="9"/>
  <c r="N41" i="9" s="1"/>
  <c r="K42" i="9"/>
  <c r="L42" i="9" s="1"/>
  <c r="M42" i="9"/>
  <c r="N42" i="9" s="1"/>
  <c r="K43" i="9"/>
  <c r="L43" i="9" s="1"/>
  <c r="M43" i="9"/>
  <c r="N43" i="9" s="1"/>
  <c r="K44" i="9"/>
  <c r="L44" i="9" s="1"/>
  <c r="M44" i="9"/>
  <c r="N44" i="9" s="1"/>
  <c r="K45" i="9"/>
  <c r="L45" i="9" s="1"/>
  <c r="M45" i="9"/>
  <c r="N45" i="9" s="1"/>
  <c r="K46" i="9"/>
  <c r="L46" i="9" s="1"/>
  <c r="M46" i="9"/>
  <c r="N46" i="9" s="1"/>
  <c r="K47" i="9"/>
  <c r="L47" i="9" s="1"/>
  <c r="M47" i="9"/>
  <c r="N47" i="9" s="1"/>
  <c r="K48" i="9"/>
  <c r="L48" i="9" s="1"/>
  <c r="M48" i="9"/>
  <c r="N48" i="9" s="1"/>
  <c r="K50" i="9"/>
  <c r="L50" i="9" s="1"/>
  <c r="M50" i="9"/>
  <c r="N50" i="9" s="1"/>
  <c r="K51" i="9"/>
  <c r="L51" i="9" s="1"/>
  <c r="M51" i="9"/>
  <c r="N51" i="9" s="1"/>
  <c r="K52" i="9"/>
  <c r="L52" i="9" s="1"/>
  <c r="M52" i="9"/>
  <c r="N52" i="9" s="1"/>
  <c r="K54" i="9"/>
  <c r="L54" i="9" s="1"/>
  <c r="M54" i="9"/>
  <c r="N54" i="9" s="1"/>
  <c r="K55" i="9"/>
  <c r="L55" i="9" s="1"/>
  <c r="M55" i="9"/>
  <c r="N55" i="9" s="1"/>
  <c r="K56" i="9"/>
  <c r="L56" i="9" s="1"/>
  <c r="M56" i="9"/>
  <c r="N56" i="9" s="1"/>
  <c r="K57" i="9"/>
  <c r="L57" i="9" s="1"/>
  <c r="M57" i="9"/>
  <c r="N57" i="9" s="1"/>
  <c r="D58" i="9"/>
  <c r="O58" i="9" s="1"/>
  <c r="E58" i="9"/>
  <c r="F58" i="9"/>
  <c r="C58" i="9"/>
  <c r="D53" i="9"/>
  <c r="O53" i="9" s="1"/>
  <c r="E53" i="9"/>
  <c r="F53" i="9"/>
  <c r="C53" i="9"/>
  <c r="D49" i="9"/>
  <c r="O49" i="9" s="1"/>
  <c r="E49" i="9"/>
  <c r="F49" i="9"/>
  <c r="C49" i="9"/>
  <c r="D27" i="9"/>
  <c r="O27" i="9" s="1"/>
  <c r="E27" i="9"/>
  <c r="F27" i="9"/>
  <c r="P27" i="9" s="1"/>
  <c r="C27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50" i="9"/>
  <c r="G51" i="9"/>
  <c r="G52" i="9"/>
  <c r="G55" i="9"/>
  <c r="Q7" i="107" l="1"/>
  <c r="V7" i="109"/>
  <c r="W28" i="105"/>
  <c r="X28" i="105" s="1"/>
  <c r="Z28" i="105" s="1"/>
  <c r="V28" i="109"/>
  <c r="Q44" i="107"/>
  <c r="V44" i="109"/>
  <c r="I28" i="118"/>
  <c r="E49" i="15"/>
  <c r="I49" i="118" s="1"/>
  <c r="I54" i="118"/>
  <c r="E58" i="15"/>
  <c r="I58" i="118" s="1"/>
  <c r="Q17" i="107"/>
  <c r="V17" i="109"/>
  <c r="Q34" i="107"/>
  <c r="V34" i="109"/>
  <c r="Q51" i="107"/>
  <c r="V51" i="109"/>
  <c r="Q26" i="107"/>
  <c r="V26" i="109"/>
  <c r="Q43" i="107"/>
  <c r="V43" i="109"/>
  <c r="W16" i="105"/>
  <c r="X16" i="105" s="1"/>
  <c r="Z16" i="105" s="1"/>
  <c r="V16" i="109"/>
  <c r="Q29" i="107"/>
  <c r="V29" i="109"/>
  <c r="Q45" i="107"/>
  <c r="V45" i="109"/>
  <c r="I27" i="7"/>
  <c r="Q13" i="107"/>
  <c r="V13" i="109"/>
  <c r="Q32" i="107"/>
  <c r="V32" i="109"/>
  <c r="W48" i="105"/>
  <c r="X48" i="105" s="1"/>
  <c r="Z48" i="105" s="1"/>
  <c r="V48" i="109"/>
  <c r="E27" i="15"/>
  <c r="I21" i="118"/>
  <c r="W9" i="105"/>
  <c r="X9" i="105" s="1"/>
  <c r="Z9" i="105" s="1"/>
  <c r="V9" i="109"/>
  <c r="Q38" i="107"/>
  <c r="V38" i="109"/>
  <c r="Q56" i="107"/>
  <c r="V56" i="109"/>
  <c r="Q8" i="107"/>
  <c r="V8" i="109"/>
  <c r="W31" i="105"/>
  <c r="X31" i="105" s="1"/>
  <c r="Z31" i="105" s="1"/>
  <c r="V31" i="109"/>
  <c r="Q47" i="107"/>
  <c r="V47" i="109"/>
  <c r="I50" i="118"/>
  <c r="E53" i="15"/>
  <c r="I53" i="118" s="1"/>
  <c r="W20" i="105"/>
  <c r="X20" i="105" s="1"/>
  <c r="Z20" i="105" s="1"/>
  <c r="V20" i="109"/>
  <c r="W33" i="105"/>
  <c r="X33" i="105" s="1"/>
  <c r="Z33" i="105" s="1"/>
  <c r="V33" i="109"/>
  <c r="W50" i="105"/>
  <c r="X50" i="105" s="1"/>
  <c r="Z50" i="105" s="1"/>
  <c r="V50" i="109"/>
  <c r="G49" i="15"/>
  <c r="P49" i="9"/>
  <c r="S49" i="106"/>
  <c r="G53" i="15"/>
  <c r="P53" i="9"/>
  <c r="S53" i="106"/>
  <c r="G58" i="15"/>
  <c r="P58" i="9"/>
  <c r="S58" i="106"/>
  <c r="W19" i="105"/>
  <c r="X19" i="105" s="1"/>
  <c r="Z19" i="105" s="1"/>
  <c r="V19" i="109"/>
  <c r="W36" i="105"/>
  <c r="X36" i="105" s="1"/>
  <c r="Z36" i="105" s="1"/>
  <c r="V36" i="109"/>
  <c r="W54" i="105"/>
  <c r="X54" i="105" s="1"/>
  <c r="Z54" i="105" s="1"/>
  <c r="V54" i="109"/>
  <c r="Q25" i="107"/>
  <c r="V25" i="109"/>
  <c r="Q42" i="107"/>
  <c r="V42" i="109"/>
  <c r="Q14" i="107"/>
  <c r="V14" i="109"/>
  <c r="Q35" i="107"/>
  <c r="V35" i="109"/>
  <c r="W52" i="105"/>
  <c r="X52" i="105" s="1"/>
  <c r="Z52" i="105" s="1"/>
  <c r="V52" i="109"/>
  <c r="Q22" i="107"/>
  <c r="V22" i="109"/>
  <c r="Q37" i="107"/>
  <c r="V37" i="109"/>
  <c r="Q55" i="107"/>
  <c r="V55" i="109"/>
  <c r="O58" i="103"/>
  <c r="W23" i="105"/>
  <c r="X23" i="105" s="1"/>
  <c r="Z23" i="105" s="1"/>
  <c r="V23" i="109"/>
  <c r="W40" i="105"/>
  <c r="X40" i="105" s="1"/>
  <c r="Z40" i="105" s="1"/>
  <c r="V40" i="109"/>
  <c r="W15" i="105"/>
  <c r="X15" i="105" s="1"/>
  <c r="Z15" i="105" s="1"/>
  <c r="V15" i="109"/>
  <c r="Q46" i="107"/>
  <c r="V46" i="109"/>
  <c r="W10" i="105"/>
  <c r="X10" i="105" s="1"/>
  <c r="Z10" i="105" s="1"/>
  <c r="V10" i="109"/>
  <c r="W18" i="105"/>
  <c r="X18" i="105" s="1"/>
  <c r="Z18" i="105" s="1"/>
  <c r="V18" i="109"/>
  <c r="W39" i="105"/>
  <c r="X39" i="105" s="1"/>
  <c r="Z39" i="105" s="1"/>
  <c r="V39" i="109"/>
  <c r="W57" i="105"/>
  <c r="X57" i="105" s="1"/>
  <c r="Z57" i="105" s="1"/>
  <c r="V57" i="109"/>
  <c r="W12" i="105"/>
  <c r="X12" i="105" s="1"/>
  <c r="Z12" i="105" s="1"/>
  <c r="V12" i="109"/>
  <c r="Q24" i="107"/>
  <c r="V24" i="109"/>
  <c r="Q41" i="107"/>
  <c r="V41" i="109"/>
  <c r="O49" i="103"/>
  <c r="Q21" i="107"/>
  <c r="V21" i="109"/>
  <c r="G27" i="15"/>
  <c r="O27" i="103"/>
  <c r="W22" i="105"/>
  <c r="X22" i="105" s="1"/>
  <c r="Z22" i="105" s="1"/>
  <c r="W8" i="105"/>
  <c r="X8" i="105" s="1"/>
  <c r="Z8" i="105" s="1"/>
  <c r="Q33" i="107"/>
  <c r="W32" i="105"/>
  <c r="X32" i="105" s="1"/>
  <c r="Z32" i="105" s="1"/>
  <c r="W38" i="105"/>
  <c r="X38" i="105" s="1"/>
  <c r="Z38" i="105" s="1"/>
  <c r="Q31" i="107"/>
  <c r="N59" i="103"/>
  <c r="W37" i="105"/>
  <c r="X37" i="105" s="1"/>
  <c r="Z37" i="105" s="1"/>
  <c r="W14" i="105"/>
  <c r="X14" i="105" s="1"/>
  <c r="Z14" i="105" s="1"/>
  <c r="W55" i="105"/>
  <c r="X55" i="105" s="1"/>
  <c r="Z55" i="105" s="1"/>
  <c r="Q52" i="107"/>
  <c r="W35" i="105"/>
  <c r="X35" i="105" s="1"/>
  <c r="Z35" i="105" s="1"/>
  <c r="Q48" i="107"/>
  <c r="Q9" i="107"/>
  <c r="W56" i="105"/>
  <c r="X56" i="105" s="1"/>
  <c r="Z56" i="105" s="1"/>
  <c r="Q20" i="107"/>
  <c r="W11" i="105"/>
  <c r="X11" i="105" s="1"/>
  <c r="Z11" i="105" s="1"/>
  <c r="Q11" i="107"/>
  <c r="Q10" i="107"/>
  <c r="Q39" i="107"/>
  <c r="W17" i="105"/>
  <c r="X17" i="105" s="1"/>
  <c r="Z17" i="105" s="1"/>
  <c r="W29" i="105"/>
  <c r="X29" i="105" s="1"/>
  <c r="Z29" i="105" s="1"/>
  <c r="W7" i="105"/>
  <c r="X7" i="105" s="1"/>
  <c r="Z7" i="105" s="1"/>
  <c r="W13" i="105"/>
  <c r="X13" i="105" s="1"/>
  <c r="Z13" i="105" s="1"/>
  <c r="W21" i="105"/>
  <c r="X21" i="105" s="1"/>
  <c r="Z21" i="105" s="1"/>
  <c r="W44" i="105"/>
  <c r="X44" i="105" s="1"/>
  <c r="Z44" i="105" s="1"/>
  <c r="Q50" i="107"/>
  <c r="O53" i="107"/>
  <c r="P53" i="107"/>
  <c r="W45" i="105"/>
  <c r="X45" i="105" s="1"/>
  <c r="Z45" i="105" s="1"/>
  <c r="W34" i="105"/>
  <c r="X34" i="105" s="1"/>
  <c r="Z34" i="105" s="1"/>
  <c r="Q16" i="107"/>
  <c r="O58" i="107"/>
  <c r="Q18" i="107"/>
  <c r="Q40" i="107"/>
  <c r="W51" i="105"/>
  <c r="X51" i="105" s="1"/>
  <c r="Z51" i="105" s="1"/>
  <c r="W26" i="105"/>
  <c r="X26" i="105" s="1"/>
  <c r="Z26" i="105" s="1"/>
  <c r="M59" i="103"/>
  <c r="P49" i="107"/>
  <c r="W24" i="105"/>
  <c r="X24" i="105" s="1"/>
  <c r="Z24" i="105" s="1"/>
  <c r="W41" i="105"/>
  <c r="X41" i="105" s="1"/>
  <c r="Z41" i="105" s="1"/>
  <c r="Q23" i="107"/>
  <c r="O49" i="107"/>
  <c r="Q19" i="107"/>
  <c r="Q30" i="107"/>
  <c r="Q12" i="107"/>
  <c r="Q57" i="107"/>
  <c r="P27" i="107"/>
  <c r="Q28" i="107"/>
  <c r="Q15" i="107"/>
  <c r="W43" i="105"/>
  <c r="X43" i="105" s="1"/>
  <c r="Z43" i="105" s="1"/>
  <c r="O27" i="107"/>
  <c r="W25" i="105"/>
  <c r="X25" i="105" s="1"/>
  <c r="Z25" i="105" s="1"/>
  <c r="Q36" i="107"/>
  <c r="W42" i="105"/>
  <c r="X42" i="105" s="1"/>
  <c r="Z42" i="105" s="1"/>
  <c r="W46" i="105"/>
  <c r="X46" i="105" s="1"/>
  <c r="Z46" i="105" s="1"/>
  <c r="Q6" i="107"/>
  <c r="P58" i="107"/>
  <c r="W30" i="105"/>
  <c r="X30" i="105" s="1"/>
  <c r="Z30" i="105" s="1"/>
  <c r="Q54" i="107"/>
  <c r="L59" i="104"/>
  <c r="K59" i="104"/>
  <c r="Y27" i="105"/>
  <c r="M27" i="104"/>
  <c r="Y53" i="105"/>
  <c r="M53" i="104"/>
  <c r="Y58" i="105"/>
  <c r="M58" i="104"/>
  <c r="K27" i="9"/>
  <c r="L27" i="9" s="1"/>
  <c r="K53" i="7"/>
  <c r="Y49" i="105"/>
  <c r="M49" i="104"/>
  <c r="K49" i="7"/>
  <c r="K27" i="7"/>
  <c r="M27" i="9"/>
  <c r="N27" i="9" s="1"/>
  <c r="K49" i="9"/>
  <c r="L49" i="9" s="1"/>
  <c r="H59" i="7"/>
  <c r="H62" i="7" s="1"/>
  <c r="H64" i="7" s="1"/>
  <c r="H65" i="7" s="1"/>
  <c r="C59" i="7"/>
  <c r="C62" i="7" s="1"/>
  <c r="C64" i="7" s="1"/>
  <c r="C65" i="7" s="1"/>
  <c r="J27" i="7"/>
  <c r="J53" i="7"/>
  <c r="D59" i="7"/>
  <c r="D62" i="7" s="1"/>
  <c r="D64" i="7" s="1"/>
  <c r="D65" i="7" s="1"/>
  <c r="K53" i="9"/>
  <c r="L53" i="9" s="1"/>
  <c r="J49" i="7"/>
  <c r="J58" i="7"/>
  <c r="M49" i="9"/>
  <c r="N49" i="9" s="1"/>
  <c r="I49" i="7"/>
  <c r="I58" i="7"/>
  <c r="F59" i="7"/>
  <c r="F62" i="7" s="1"/>
  <c r="F64" i="7" s="1"/>
  <c r="F65" i="7" s="1"/>
  <c r="E59" i="7"/>
  <c r="E62" i="7" s="1"/>
  <c r="E64" i="7" s="1"/>
  <c r="E65" i="7" s="1"/>
  <c r="G59" i="7"/>
  <c r="G62" i="7" s="1"/>
  <c r="G64" i="7" s="1"/>
  <c r="G65" i="7" s="1"/>
  <c r="G27" i="9"/>
  <c r="G49" i="9"/>
  <c r="G53" i="9"/>
  <c r="G58" i="9"/>
  <c r="K58" i="9"/>
  <c r="L58" i="9" s="1"/>
  <c r="K58" i="7"/>
  <c r="F59" i="9"/>
  <c r="E59" i="9"/>
  <c r="D59" i="9"/>
  <c r="C59" i="9"/>
  <c r="M58" i="9"/>
  <c r="N58" i="9" s="1"/>
  <c r="M53" i="9"/>
  <c r="N53" i="9" s="1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W58" i="105" l="1"/>
  <c r="X58" i="105" s="1"/>
  <c r="Z58" i="105" s="1"/>
  <c r="V58" i="109"/>
  <c r="P59" i="9"/>
  <c r="F62" i="9"/>
  <c r="F63" i="9" s="1"/>
  <c r="W53" i="105"/>
  <c r="X53" i="105" s="1"/>
  <c r="Z53" i="105" s="1"/>
  <c r="V53" i="109"/>
  <c r="D66" i="9"/>
  <c r="O59" i="9"/>
  <c r="D62" i="9"/>
  <c r="D63" i="9" s="1"/>
  <c r="W49" i="105"/>
  <c r="X49" i="105" s="1"/>
  <c r="V49" i="109"/>
  <c r="E59" i="15"/>
  <c r="I59" i="118" s="1"/>
  <c r="I27" i="118"/>
  <c r="W27" i="105"/>
  <c r="X27" i="105" s="1"/>
  <c r="Z27" i="105" s="1"/>
  <c r="G59" i="15"/>
  <c r="O59" i="103"/>
  <c r="Z49" i="105"/>
  <c r="Q53" i="107"/>
  <c r="P59" i="107"/>
  <c r="Q27" i="107"/>
  <c r="Q49" i="107"/>
  <c r="Q58" i="107"/>
  <c r="O59" i="107"/>
  <c r="G59" i="9"/>
  <c r="J59" i="7"/>
  <c r="K59" i="7"/>
  <c r="Y59" i="105"/>
  <c r="M59" i="104"/>
  <c r="M59" i="9"/>
  <c r="K59" i="9"/>
  <c r="L59" i="9" s="1"/>
  <c r="I59" i="7"/>
  <c r="H59" i="9"/>
  <c r="N59" i="9"/>
  <c r="D56" i="3"/>
  <c r="E56" i="3"/>
  <c r="G56" i="3"/>
  <c r="C56" i="3"/>
  <c r="D51" i="3"/>
  <c r="E51" i="3"/>
  <c r="G51" i="3"/>
  <c r="C51" i="3"/>
  <c r="D47" i="3"/>
  <c r="E47" i="3"/>
  <c r="G47" i="3"/>
  <c r="C47" i="3"/>
  <c r="D25" i="3"/>
  <c r="E25" i="3"/>
  <c r="G25" i="3"/>
  <c r="H25" i="3"/>
  <c r="I25" i="3"/>
  <c r="K25" i="3"/>
  <c r="L25" i="3"/>
  <c r="C25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8" i="3"/>
  <c r="F49" i="3"/>
  <c r="F50" i="3"/>
  <c r="F52" i="3"/>
  <c r="F53" i="3"/>
  <c r="F54" i="3"/>
  <c r="F55" i="3"/>
  <c r="F4" i="3"/>
  <c r="W59" i="105" l="1"/>
  <c r="X59" i="105" s="1"/>
  <c r="Z59" i="105" s="1"/>
  <c r="Q59" i="107"/>
  <c r="F25" i="3"/>
  <c r="F56" i="3"/>
  <c r="G57" i="3"/>
  <c r="G61" i="3" s="1"/>
  <c r="C57" i="3"/>
  <c r="C61" i="3" s="1"/>
  <c r="F47" i="3"/>
  <c r="E57" i="3"/>
  <c r="E61" i="3" s="1"/>
  <c r="F51" i="3"/>
  <c r="D57" i="3"/>
  <c r="D61" i="3" s="1"/>
  <c r="F57" i="3" l="1"/>
  <c r="F61" i="3" l="1"/>
  <c r="M4" i="3"/>
  <c r="M25" i="3" s="1"/>
  <c r="N6" i="15" l="1"/>
  <c r="O6" i="85" l="1"/>
  <c r="M6" i="9" l="1"/>
  <c r="N6" i="9" s="1"/>
  <c r="P6" i="93" l="1"/>
  <c r="P27" i="93" l="1"/>
  <c r="S49" i="93" s="1"/>
  <c r="T49" i="93" s="1"/>
  <c r="T6" i="109"/>
  <c r="O6" i="115"/>
  <c r="O27" i="115" s="1"/>
  <c r="O59" i="115" s="1"/>
  <c r="P6" i="115"/>
  <c r="P27" i="115" s="1"/>
  <c r="P59" i="115" s="1"/>
  <c r="O6" i="114"/>
  <c r="P6" i="114"/>
  <c r="J6" i="106" l="1"/>
  <c r="P27" i="114"/>
  <c r="P59" i="114" s="1"/>
  <c r="P59" i="93"/>
  <c r="Q59" i="93" s="1"/>
  <c r="I6" i="106"/>
  <c r="O27" i="114"/>
  <c r="O59" i="114" s="1"/>
  <c r="Q27" i="93"/>
  <c r="V6" i="109"/>
  <c r="T27" i="109"/>
  <c r="U6" i="109"/>
  <c r="M6" i="85"/>
  <c r="N6" i="85" s="1"/>
  <c r="J27" i="106" l="1"/>
  <c r="J59" i="106" s="1"/>
  <c r="R6" i="106"/>
  <c r="R27" i="106" s="1"/>
  <c r="T59" i="109"/>
  <c r="U27" i="109"/>
  <c r="V27" i="109"/>
  <c r="I27" i="106"/>
  <c r="I59" i="106" s="1"/>
  <c r="Q6" i="106"/>
  <c r="Q27" i="106" s="1"/>
  <c r="Q59" i="106" s="1"/>
  <c r="O6" i="93"/>
  <c r="O27" i="93" l="1"/>
  <c r="O59" i="93" s="1"/>
  <c r="S6" i="109"/>
  <c r="S27" i="109" s="1"/>
  <c r="S59" i="109" s="1"/>
  <c r="U59" i="109"/>
  <c r="V59" i="109"/>
  <c r="R59" i="106"/>
  <c r="S59" i="106" s="1"/>
  <c r="S27" i="106"/>
  <c r="J6" i="9"/>
  <c r="I6" i="9"/>
  <c r="G7" i="112"/>
  <c r="G8" i="112"/>
  <c r="G9" i="112"/>
  <c r="G10" i="112"/>
  <c r="G11" i="112"/>
  <c r="G12" i="112"/>
  <c r="G13" i="112"/>
  <c r="G14" i="112"/>
  <c r="G15" i="112"/>
  <c r="G16" i="112"/>
  <c r="G17" i="112"/>
  <c r="G18" i="112"/>
  <c r="G19" i="112"/>
  <c r="G20" i="112"/>
  <c r="G21" i="112"/>
  <c r="G22" i="112"/>
  <c r="G23" i="112"/>
  <c r="G24" i="112"/>
  <c r="G25" i="112"/>
  <c r="G26" i="112"/>
  <c r="G27" i="112"/>
  <c r="G28" i="112"/>
  <c r="G29" i="112"/>
  <c r="G30" i="112"/>
  <c r="G31" i="112"/>
  <c r="G32" i="112"/>
  <c r="G33" i="112"/>
  <c r="G34" i="112"/>
  <c r="G35" i="112"/>
  <c r="G36" i="112"/>
  <c r="G37" i="112"/>
  <c r="G38" i="112"/>
  <c r="G39" i="112"/>
  <c r="G40" i="112"/>
  <c r="G41" i="112"/>
  <c r="G42" i="112"/>
  <c r="G43" i="112"/>
  <c r="G44" i="112"/>
  <c r="G45" i="112"/>
  <c r="G46" i="112"/>
  <c r="G47" i="112"/>
  <c r="G48" i="112"/>
  <c r="G49" i="112"/>
  <c r="G50" i="112"/>
  <c r="G51" i="112"/>
  <c r="G52" i="112"/>
  <c r="G53" i="112"/>
  <c r="G54" i="112"/>
  <c r="G55" i="112"/>
  <c r="G56" i="112"/>
  <c r="G6" i="112"/>
  <c r="S6" i="106" l="1"/>
  <c r="Z6" i="105" l="1"/>
  <c r="K6" i="9" l="1"/>
  <c r="L6" i="9" s="1"/>
  <c r="G6" i="9" l="1"/>
  <c r="H6" i="9"/>
  <c r="J4" i="3" l="1"/>
  <c r="J25" i="3" s="1"/>
  <c r="H6" i="15" l="1"/>
  <c r="I6" i="15" s="1"/>
  <c r="Q6" i="93"/>
  <c r="K6" i="7"/>
  <c r="J6" i="7"/>
  <c r="I6" i="7"/>
  <c r="J55" i="101"/>
  <c r="I55" i="101"/>
  <c r="H55" i="101"/>
  <c r="G55" i="101"/>
  <c r="F55" i="101"/>
  <c r="E55" i="101"/>
  <c r="D55" i="101"/>
  <c r="C55" i="101"/>
  <c r="P6" i="78" l="1"/>
  <c r="O6" i="78" s="1"/>
  <c r="P6" i="85"/>
  <c r="C27" i="111"/>
  <c r="C59" i="111"/>
</calcChain>
</file>

<file path=xl/sharedStrings.xml><?xml version="1.0" encoding="utf-8"?>
<sst xmlns="http://schemas.openxmlformats.org/spreadsheetml/2006/main" count="3287" uniqueCount="946">
  <si>
    <t>TOTAL</t>
  </si>
  <si>
    <t>Total</t>
  </si>
  <si>
    <t>Sl.No.</t>
  </si>
  <si>
    <t>BANKS</t>
  </si>
  <si>
    <t>RURAL</t>
  </si>
  <si>
    <t>SEMI URBAN</t>
  </si>
  <si>
    <t>URBAN</t>
  </si>
  <si>
    <t>ATMS</t>
  </si>
  <si>
    <t>DEPOSIT</t>
  </si>
  <si>
    <t>ADVANCES</t>
  </si>
  <si>
    <t>C.D RATIO</t>
  </si>
  <si>
    <t>SEMI-URBAN</t>
  </si>
  <si>
    <t>[Amt. in lacs]</t>
  </si>
  <si>
    <t>TOTAL ADVANCES</t>
  </si>
  <si>
    <t>DEPOSITS</t>
  </si>
  <si>
    <t>TABLE-2</t>
  </si>
  <si>
    <t>A/C</t>
  </si>
  <si>
    <t>Amt.</t>
  </si>
  <si>
    <t>AGRICULTURE</t>
  </si>
  <si>
    <t>HOUSING</t>
  </si>
  <si>
    <t>EDUCATION</t>
  </si>
  <si>
    <t>TARGET</t>
  </si>
  <si>
    <t>NO.</t>
  </si>
  <si>
    <t>AMT.</t>
  </si>
  <si>
    <t>MSME</t>
  </si>
  <si>
    <t>AMOUNT DISB.</t>
  </si>
  <si>
    <t>SIKHS</t>
  </si>
  <si>
    <t>CHRISTIANS</t>
  </si>
  <si>
    <t>BUDDHISTS</t>
  </si>
  <si>
    <t>JAINS</t>
  </si>
  <si>
    <t>No.</t>
  </si>
  <si>
    <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</si>
  <si>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Farm Credit</t>
  </si>
  <si>
    <t>Total Agri</t>
  </si>
  <si>
    <t>EXPORT CREDIT</t>
  </si>
  <si>
    <t>SOCIAL INFRASTRUCTURE</t>
  </si>
  <si>
    <t>RENEWABLE ENERGY</t>
  </si>
  <si>
    <t>TOTAL NPS</t>
  </si>
  <si>
    <t>OTHERS PS</t>
  </si>
  <si>
    <t>TOTAL NPA</t>
  </si>
  <si>
    <t>CMRHM TOTAL O/S</t>
  </si>
  <si>
    <t>PMEGP TOTAL O/S</t>
  </si>
  <si>
    <t>MMSY/MMYUY/MMAKY TOTAL O/S</t>
  </si>
  <si>
    <t>FARM CREDIT</t>
  </si>
  <si>
    <t>TABLE-13</t>
  </si>
  <si>
    <t>OUTSTANDING</t>
  </si>
  <si>
    <t>CMPGB</t>
  </si>
  <si>
    <t>Axis Bank</t>
  </si>
  <si>
    <t>Corporation Bank</t>
  </si>
  <si>
    <t>Dena Bank</t>
  </si>
  <si>
    <t>Vijaya Bank</t>
  </si>
  <si>
    <t>City Union Bank</t>
  </si>
  <si>
    <t>NJGB</t>
  </si>
  <si>
    <t>OTHERS</t>
  </si>
  <si>
    <t>TOTAL PRIORITY SECTOR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</si>
  <si>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</si>
  <si>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</si>
  <si>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</si>
  <si>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</si>
  <si>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</si>
  <si>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</si>
  <si>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</si>
  <si>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</si>
  <si>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</si>
  <si>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</si>
  <si>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Syndicate Bank</t>
  </si>
  <si>
    <t>Union Bank of India</t>
  </si>
  <si>
    <t>United Bank of India</t>
  </si>
  <si>
    <t>Bharatiya Mahila Bank</t>
  </si>
  <si>
    <t>S.B. of Hyderabad</t>
  </si>
  <si>
    <t>State Bank of India</t>
  </si>
  <si>
    <t>HDFC Bank</t>
  </si>
  <si>
    <t>ICICI Bank</t>
  </si>
  <si>
    <t>Kotak Mahindra Bank</t>
  </si>
  <si>
    <t>The Federal Bank Ltd.</t>
  </si>
  <si>
    <t>Ratnakar Bank</t>
  </si>
  <si>
    <t>Yes Bank</t>
  </si>
  <si>
    <t>Standard Chartered Bank</t>
  </si>
  <si>
    <t>Citi Bank</t>
  </si>
  <si>
    <t>M.P.Co-operative Bank</t>
  </si>
  <si>
    <t>Uco Bank</t>
  </si>
  <si>
    <t>IDBI Bank</t>
  </si>
  <si>
    <t>Oriental Bank of Commerce</t>
  </si>
  <si>
    <t>Punjab &amp; Sind Bank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</si>
  <si>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</si>
  <si>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</si>
  <si>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</si>
  <si>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</si>
  <si>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</si>
  <si>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</si>
  <si>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</si>
  <si>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</si>
  <si>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 xml:space="preserve">The Jammu &amp; Kashmir Bank </t>
  </si>
  <si>
    <t>Karur Vysya Bank</t>
  </si>
  <si>
    <t>The South Indian Bank</t>
  </si>
  <si>
    <t>DCB Bank</t>
  </si>
  <si>
    <t xml:space="preserve">M G B </t>
  </si>
  <si>
    <t>NPA%</t>
  </si>
  <si>
    <t>SLBC Madhya Pradesh Convenor: Central Bank of India    TABLE: 1</t>
  </si>
  <si>
    <t>Amount</t>
  </si>
  <si>
    <t>Banks</t>
  </si>
  <si>
    <t>RELIEF MEASURES EXTENDED BY BANKS ON ACCOUNT OF NATURAL CALAMITIES IN MADHYA PRADESH</t>
  </si>
  <si>
    <t>Year 2014-15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</si>
  <si>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</si>
  <si>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</si>
  <si>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</si>
  <si>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</si>
  <si>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</si>
  <si>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</si>
  <si>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Bandan Bank</t>
  </si>
  <si>
    <t xml:space="preserve">TOTAL </t>
  </si>
  <si>
    <t>TABLE: 33</t>
  </si>
  <si>
    <t>TOTAL PS NPA</t>
  </si>
  <si>
    <t>MMSY/MMYUY/MMAKY [NPA]</t>
  </si>
  <si>
    <t>PMEGP [NPA]</t>
  </si>
  <si>
    <t>CMRHM [NPA]</t>
  </si>
  <si>
    <t>NPA % OF PS ADV.</t>
  </si>
  <si>
    <t xml:space="preserve">                                                                 SLBC Madhya Pradesh. Convenor-Central Bank of India                                                               </t>
  </si>
  <si>
    <t>NPA %</t>
  </si>
  <si>
    <t>Year 2015-16 (31.03.2016)</t>
  </si>
  <si>
    <t>Sr.</t>
  </si>
  <si>
    <t>Achievement %</t>
  </si>
  <si>
    <t>Agri Infrastructure</t>
  </si>
  <si>
    <t>Ancillary Activities</t>
  </si>
  <si>
    <t>Number</t>
  </si>
  <si>
    <t>TABLE: 4</t>
  </si>
  <si>
    <t>Out of Farm Credit total Crop Loans</t>
  </si>
  <si>
    <t>Micro</t>
  </si>
  <si>
    <t>Small</t>
  </si>
  <si>
    <t>Medium</t>
  </si>
  <si>
    <t>KVIC</t>
  </si>
  <si>
    <t>Others</t>
  </si>
  <si>
    <t>Other MSME</t>
  </si>
  <si>
    <t>TABLE:5</t>
  </si>
  <si>
    <t>Amt. in Lakhs</t>
  </si>
  <si>
    <t>Export Credit</t>
  </si>
  <si>
    <t>Education</t>
  </si>
  <si>
    <t>Housing</t>
  </si>
  <si>
    <t>Social Infra</t>
  </si>
  <si>
    <t>Renewable Energy</t>
  </si>
  <si>
    <t>Total Priority Sector</t>
  </si>
  <si>
    <t>TABLE:6</t>
  </si>
  <si>
    <t>Number in Actual</t>
  </si>
  <si>
    <t>No. in actual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</si>
  <si>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</si>
  <si>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</si>
  <si>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</si>
  <si>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</si>
  <si>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</si>
  <si>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</si>
  <si>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</si>
  <si>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Total advances to weaker sections</t>
  </si>
  <si>
    <t>% of Total Pri Sec loans to total advances</t>
  </si>
  <si>
    <t>Agriculture</t>
  </si>
  <si>
    <t>Personal loans under NPS</t>
  </si>
  <si>
    <t>Total NPS</t>
  </si>
  <si>
    <t>Total MSME</t>
  </si>
  <si>
    <t>TABLE:10</t>
  </si>
  <si>
    <t>Achievement % (Amt.)</t>
  </si>
  <si>
    <t>ACHIVEMENT</t>
  </si>
  <si>
    <t>AGRI INFRASTRUCTURE</t>
  </si>
  <si>
    <t>ANICILLARY ACTIVITIES</t>
  </si>
  <si>
    <t>TOTAL AGRICULTURE (Farm Credit+Agri Infr+Anci Acti)</t>
  </si>
  <si>
    <t>TABLE: 9(ii)</t>
  </si>
  <si>
    <t>Table: 9(i)</t>
  </si>
  <si>
    <t>TABLE:11(ii)</t>
  </si>
  <si>
    <t>TABLE:12</t>
  </si>
  <si>
    <t>Sr.No</t>
  </si>
  <si>
    <t>TABLE-14</t>
  </si>
  <si>
    <t>TABLE: 15</t>
  </si>
  <si>
    <t xml:space="preserve">                                             SLBC Madhya Pradesh. Convenor Central Bank of India                                                               </t>
  </si>
  <si>
    <t>TABLE-16</t>
  </si>
  <si>
    <t>SHGs NPA</t>
  </si>
  <si>
    <t>TABLE:17</t>
  </si>
  <si>
    <t>Table: 3(i)</t>
  </si>
  <si>
    <t>To be filled by only Lead Banks of concerned Districts</t>
  </si>
  <si>
    <t>DISTRICTS</t>
  </si>
  <si>
    <t>TABLE-19</t>
  </si>
  <si>
    <t>MUSLIMS</t>
  </si>
  <si>
    <t>ZORASTRIANS</t>
  </si>
  <si>
    <t>TABLE-20</t>
  </si>
  <si>
    <t>TABLE-21</t>
  </si>
  <si>
    <t>SCHEDULED CASTE</t>
  </si>
  <si>
    <t>SCHEDULED TRIBES</t>
  </si>
  <si>
    <t>Table: 22</t>
  </si>
  <si>
    <t>Table: 23</t>
  </si>
  <si>
    <t>of which no of loans guaranteed by  MP STATE GOVT</t>
  </si>
  <si>
    <t>A/C  </t>
  </si>
  <si>
    <r>
      <t>of which girl student</t>
    </r>
    <r>
      <rPr>
        <sz val="11"/>
        <rFont val="Times New Roman"/>
        <family val="1"/>
      </rPr>
      <t> </t>
    </r>
  </si>
  <si>
    <r>
      <t>of Which Girl Student</t>
    </r>
    <r>
      <rPr>
        <sz val="11"/>
        <rFont val="Times New Roman"/>
        <family val="1"/>
      </rPr>
      <t> </t>
    </r>
  </si>
  <si>
    <r>
      <t> </t>
    </r>
    <r>
      <rPr>
        <sz val="11"/>
        <rFont val="Times New Roman"/>
        <family val="1"/>
      </rPr>
      <t xml:space="preserve">     </t>
    </r>
  </si>
  <si>
    <t>TABLE: 18</t>
  </si>
  <si>
    <t xml:space="preserve">Sr. No. </t>
  </si>
  <si>
    <t xml:space="preserve">Education Loan Outstanding </t>
  </si>
  <si>
    <t>Table: 24</t>
  </si>
  <si>
    <t>OUTSTANDING LOANS TO WOMEN</t>
  </si>
  <si>
    <t>TABLE: 3(i)</t>
  </si>
  <si>
    <t>Other loans to weaker sections</t>
  </si>
  <si>
    <t>CROP LOANS (Out of Farm Credit)</t>
  </si>
  <si>
    <t>Oriental Bank of Comm.</t>
  </si>
  <si>
    <t>Punjab and Sindh Bank</t>
  </si>
  <si>
    <t>UCO Bank</t>
  </si>
  <si>
    <t>Bandhan Bank</t>
  </si>
  <si>
    <t>Catholic Syrian Bank</t>
  </si>
  <si>
    <t>Development Credit Bank</t>
  </si>
  <si>
    <t>Dhan Lakshmi Bank</t>
  </si>
  <si>
    <t>Federal Bank Ltd.</t>
  </si>
  <si>
    <t>IDFC</t>
  </si>
  <si>
    <t>Indusind Bank Limited</t>
  </si>
  <si>
    <t>Jammu and Kashmir Bank</t>
  </si>
  <si>
    <t>Karnataka Bank Limited</t>
  </si>
  <si>
    <t>Karur Vysya Bank Ltd.</t>
  </si>
  <si>
    <t>Lakshmi Vilas Bank</t>
  </si>
  <si>
    <t>Ratnakar Bank Ltd. (RBL)</t>
  </si>
  <si>
    <t>South Indian Bank</t>
  </si>
  <si>
    <t>Tamilnadu Mercantile Bank</t>
  </si>
  <si>
    <t>MGB</t>
  </si>
  <si>
    <t>SR</t>
  </si>
  <si>
    <t>SLBC, Madhya Pradesh Convenor-Central Bank of India</t>
  </si>
  <si>
    <t>SLBC, Madhya Pradesh  Convenor: Central Bank of India</t>
  </si>
  <si>
    <t>Amt</t>
  </si>
  <si>
    <t>No</t>
  </si>
  <si>
    <t>PS</t>
  </si>
  <si>
    <t>Diff</t>
  </si>
  <si>
    <t>% of Agri adv. to total advance</t>
  </si>
  <si>
    <t>% of loans to weaker sections to total advance</t>
  </si>
  <si>
    <t>TABLE: 11(i)</t>
  </si>
  <si>
    <t>Sr</t>
  </si>
  <si>
    <t>Bank</t>
  </si>
  <si>
    <t>Target</t>
  </si>
  <si>
    <t>Savings Linked</t>
  </si>
  <si>
    <t>Credit Linked</t>
  </si>
  <si>
    <t>Current FY</t>
  </si>
  <si>
    <t>BALAGHAT</t>
  </si>
  <si>
    <t>BARWANI</t>
  </si>
  <si>
    <t>DEWAS</t>
  </si>
  <si>
    <t>PANNA</t>
  </si>
  <si>
    <t>SEHORE</t>
  </si>
  <si>
    <t>TIKAMGARH</t>
  </si>
  <si>
    <t>Sr. No.</t>
  </si>
  <si>
    <t>Name of the Bank</t>
  </si>
  <si>
    <t>DCCB</t>
  </si>
  <si>
    <t>Grand Total</t>
  </si>
  <si>
    <t>DEPOSIT GROWTH %</t>
  </si>
  <si>
    <t>ADVANCEGROWTH %</t>
  </si>
  <si>
    <t>Deposits</t>
  </si>
  <si>
    <t>Advances</t>
  </si>
  <si>
    <t>Actual</t>
  </si>
  <si>
    <t>AGAR MALWA</t>
  </si>
  <si>
    <t>ALIRAJPUR</t>
  </si>
  <si>
    <t>ANUPPUR</t>
  </si>
  <si>
    <t>ASHOK NAGAR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</si>
  <si>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</si>
  <si>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</si>
  <si>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</si>
  <si>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</si>
  <si>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</si>
  <si>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</si>
  <si>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</si>
  <si>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</si>
  <si>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</si>
  <si>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</si>
  <si>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</si>
  <si>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</si>
  <si>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</si>
  <si>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</si>
  <si>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</si>
  <si>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</si>
  <si>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</si>
  <si>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</si>
  <si>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</si>
  <si>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</si>
  <si>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MANDSAUR</t>
  </si>
  <si>
    <t>NARSINGHPUR</t>
  </si>
  <si>
    <t>NEEMUCH</t>
  </si>
  <si>
    <t>RAISEN</t>
  </si>
  <si>
    <t>RAJGARH</t>
  </si>
  <si>
    <t>RATLAM</t>
  </si>
  <si>
    <t>REWA</t>
  </si>
  <si>
    <t>SAGAR</t>
  </si>
  <si>
    <t>SATNA</t>
  </si>
  <si>
    <t>SEONI</t>
  </si>
  <si>
    <t>SHAHDOL</t>
  </si>
  <si>
    <t>SHAJAPUR</t>
  </si>
  <si>
    <t>SHEOPUR</t>
  </si>
  <si>
    <t>SHIVPURI</t>
  </si>
  <si>
    <t>SIDHI</t>
  </si>
  <si>
    <t>SINGARULI</t>
  </si>
  <si>
    <t>UJJAIN</t>
  </si>
  <si>
    <t>UMARIA</t>
  </si>
  <si>
    <t>VIDISHA</t>
  </si>
  <si>
    <t>Sheet 2</t>
  </si>
  <si>
    <t>Difference</t>
  </si>
  <si>
    <t>BANK NAME</t>
  </si>
  <si>
    <t>NON-PRIORITY SECTOR  OUTSTANDING AS ON 31.03.2017   Table:8</t>
  </si>
  <si>
    <t>ATM</t>
  </si>
  <si>
    <t>Outstanding upto the end of the current quarter (%) (Amt in Lakhs)</t>
  </si>
  <si>
    <t>MANDLA</t>
  </si>
  <si>
    <t>SHGs O/S</t>
  </si>
  <si>
    <t>Total no. of PMJDY Accounts</t>
  </si>
  <si>
    <t>No. of Minor Accounts</t>
  </si>
  <si>
    <t>Balance held in the Acs Rs. in crore</t>
  </si>
  <si>
    <t>No. of RuPay card issued</t>
  </si>
  <si>
    <t>No. of Aadhaar Seeding</t>
  </si>
  <si>
    <t>Aadhaar Seeding %</t>
  </si>
  <si>
    <t>No. of Zero Bal Acs</t>
  </si>
  <si>
    <t>Zero Bal Acs %</t>
  </si>
  <si>
    <t>No. of Active RuPay cards</t>
  </si>
  <si>
    <t>Active RuPay cards %</t>
  </si>
  <si>
    <t>No. of Mobile Seeding</t>
  </si>
  <si>
    <t>Mobile Seeding %</t>
  </si>
  <si>
    <t>OD Sanctioned (No.)</t>
  </si>
  <si>
    <t>SLBC Madhya Pradesh    Convener-Central Bank of India</t>
  </si>
  <si>
    <t>PRIVATE BANK SUB TOTAL</t>
  </si>
  <si>
    <t>Bombay Mercantile Bank</t>
  </si>
  <si>
    <t>Nagpur Sahakari Bank</t>
  </si>
  <si>
    <t>CO-OPERATIVE BANK SUB TOTAL</t>
  </si>
  <si>
    <t>AGRICULTURE OUTSTANDING AS ON 30.06.2017</t>
  </si>
  <si>
    <t>ANNUAL CREDIT PLAN ACHIEVEMENT UNDER AGRICULTURE AS ON 30.06.2017</t>
  </si>
  <si>
    <t>Outstanding upto the end of current quarter 30.06.2017</t>
  </si>
  <si>
    <t>MSME  (PRIORITY SECTOR) OUTSTANDING AS ON 30.06.2017</t>
  </si>
  <si>
    <t>PRIORITY SECTOR  OUTSTANDING AS ON 30.06.2017</t>
  </si>
  <si>
    <t>BANKWISE TOTAL DEPOSITS, ADVANCES AND C.D.RATIO  As on 30.06.2017</t>
  </si>
  <si>
    <t>PREVIOUS QUARTER 31.03.17</t>
  </si>
  <si>
    <t>CURRENT QUARTER 30.06.17</t>
  </si>
  <si>
    <t>CENTRE WISE INFORMATION REGARDING DEPOSITS, ADVANCES AND C.D.RATIO  30.06.2017</t>
  </si>
  <si>
    <t>ADVANCES TO WEAKER SECTION OUTSTANDING AS ON 30.06.2017</t>
  </si>
  <si>
    <t>ANNUAL CREDIT PLAN ACHIEVEMENT UNDER MSME (PRI SEC) AS ON 30.06.2017</t>
  </si>
  <si>
    <t>Disbursement upto the end of current quarter 30.06.2017</t>
  </si>
  <si>
    <t>ANNUAL CREDIT PLAN ACHIEVEMENT UNDER PRIORITY SECTOR AS ON 30.06.2017</t>
  </si>
  <si>
    <t>ANNUAL CREDIT PLAN ACHIEVEMENT UNDER NON-PRIORITY SECTOR AS ON 30.06.2017</t>
  </si>
  <si>
    <t>Bank wise Position of Branches/ATM as on 30.06.2017</t>
  </si>
  <si>
    <t>POSITION OF NPA UNDER GOVT. SPONSORED SCHEME As on30.06.2017</t>
  </si>
  <si>
    <t>PROGRESS UNDER KISAN CREDIT CARD (As on 30.06.2017)</t>
  </si>
  <si>
    <t>NO. OF CARD ISSUED DURING 01.04.17 to 30.06.17 (Including renewal)</t>
  </si>
  <si>
    <t>TOTAL NO. OF CARD AS ON 30.06.17</t>
  </si>
  <si>
    <t>POSITION OF NPA AS ON 30.06.2017</t>
  </si>
  <si>
    <t>POSITION OF SECTOR WISE NPA (PRIORITY SECTOR) As on 30.06.2017</t>
  </si>
  <si>
    <t>POSITION OF SECTOR WISE NPA (NON PRIORITY SECTOR) As on 30.06.2017</t>
  </si>
  <si>
    <t xml:space="preserve">TARGET for FY   2017-18 </t>
  </si>
  <si>
    <t>PROGRESS UNDER HIGHER EDUCATION LOANS AS ON 30.06.2017</t>
  </si>
  <si>
    <t>POSITION SHG BANK LINKAGE PROGRAMME AS ON 30.06.2017</t>
  </si>
  <si>
    <t>LOANS DISBURSED TO MINORITY COMMUNITIES 01.04.17 TO 30.06.2017</t>
  </si>
  <si>
    <t>LOANS OUTSTANDING TO SC/ST AS ON 30.06.2017</t>
  </si>
  <si>
    <t>LOANS DISBURSED TO SC/ST 01.04.17 TO 30.06.17</t>
  </si>
  <si>
    <t>LOANS DISBURSED TO WOMEN 01.04.17 TO 30.06.17</t>
  </si>
  <si>
    <t>ADVANCES TO WOMEN AS ON 30.06.2017</t>
  </si>
  <si>
    <t>BANK WISE PMJDY STATUS AS ON 30.06.2017</t>
  </si>
  <si>
    <t>PRIVATE BANK - SUB TOTAL</t>
  </si>
  <si>
    <t>CO-OPERATIVE BANK - SUB TOTAL</t>
  </si>
  <si>
    <t>Shivalik Mercantile Bank</t>
  </si>
  <si>
    <t>PSBs - SUB TOTAL</t>
  </si>
  <si>
    <t>RRBs - SUB TOTAL</t>
  </si>
  <si>
    <t>Sl. No.</t>
  </si>
  <si>
    <t>Var from prev qtr Dep.</t>
  </si>
  <si>
    <t>Var from prev qtr Adv.</t>
  </si>
  <si>
    <t>31.03.2017</t>
  </si>
  <si>
    <t>30.06.2017</t>
  </si>
  <si>
    <t>CD RATIO</t>
  </si>
  <si>
    <t>TARGET MSME FY 2017-18</t>
  </si>
  <si>
    <t>DISTRICT WISE TOTAL DEPOSITS, ADVANCES AND C.D.RATIO  As on 30.06.2017</t>
  </si>
  <si>
    <t>Dep</t>
  </si>
  <si>
    <t>Adv</t>
  </si>
  <si>
    <t>% of Micro credit to total advances</t>
  </si>
  <si>
    <t>Disbursed</t>
  </si>
  <si>
    <t>Application Received during current fiscal</t>
  </si>
  <si>
    <t>Sanctioned during the year (including application received during previous year)</t>
  </si>
  <si>
    <t>MORENA</t>
  </si>
  <si>
    <t>LOANS OUTSTANDING TO MINORITY COMMUNITIES AS ON 30.06.2017</t>
  </si>
  <si>
    <t>Individual woman beneficiary upto Rs. 1 Lakh (out of total loans o/s to women)</t>
  </si>
  <si>
    <t>Rs crore</t>
  </si>
  <si>
    <t>CASA</t>
  </si>
  <si>
    <t>%</t>
  </si>
  <si>
    <t>IDBI Bank Ltd.</t>
  </si>
  <si>
    <t>PSBs Total</t>
  </si>
  <si>
    <t>RRBs Total</t>
  </si>
  <si>
    <t>As on 30.06.2017</t>
  </si>
  <si>
    <t>Total Accs</t>
  </si>
  <si>
    <t>Deposit Held (In crores)</t>
  </si>
  <si>
    <t>Zero Balance Account</t>
  </si>
  <si>
    <t>RuPayCard Issued</t>
  </si>
  <si>
    <t>Aadhaar Seeded</t>
  </si>
  <si>
    <t>Public Sector Banks</t>
  </si>
  <si>
    <t>PVT. Banks</t>
  </si>
  <si>
    <t>Axis Bank Ltd</t>
  </si>
  <si>
    <t>City Union Bank Ltd</t>
  </si>
  <si>
    <t>Federal Bank Ltd</t>
  </si>
  <si>
    <t>HDFC Bank Ltd</t>
  </si>
  <si>
    <t>ICICI Bank Ltd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</si>
  <si>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</si>
  <si>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</si>
  <si>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</si>
  <si>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</si>
  <si>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</si>
  <si>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</si>
  <si>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</si>
  <si>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PVT. Total</t>
  </si>
  <si>
    <t>Regional Rural Banks</t>
  </si>
  <si>
    <t>PMJDY Progress as on 30.06.2017</t>
  </si>
  <si>
    <t>Social Security Schemes</t>
  </si>
  <si>
    <t>Sr. No</t>
  </si>
  <si>
    <t>PMJJBY</t>
  </si>
  <si>
    <t>PMSBY</t>
  </si>
  <si>
    <t/>
  </si>
  <si>
    <t>PUBLIC SECTOR BANK SUB TOTAL</t>
  </si>
  <si>
    <t xml:space="preserve"> REGIONAL RURAL BANK SUB TOTAL</t>
  </si>
  <si>
    <t>shivalik mercantile bank</t>
  </si>
  <si>
    <t>Number as on 30.06.2017</t>
  </si>
  <si>
    <t>2015-16</t>
  </si>
  <si>
    <t>2016-17</t>
  </si>
  <si>
    <t>2017-18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</si>
  <si>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</si>
  <si>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</si>
  <si>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</si>
  <si>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</si>
  <si>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</si>
  <si>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</si>
  <si>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</si>
  <si>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</si>
  <si>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</si>
  <si>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IDBI BANK LTD</t>
  </si>
  <si>
    <t>INDIAN BANK</t>
  </si>
  <si>
    <t>INDIAN OVERSEAS BANK</t>
  </si>
  <si>
    <t>ORIENTAL BANK OF COMMERCE</t>
  </si>
  <si>
    <t>PUNJAB AND SIND BANK</t>
  </si>
  <si>
    <t>PUNJAB NATIONAL BANK</t>
  </si>
  <si>
    <t>STATE BANK OF INDIA</t>
  </si>
  <si>
    <t>SYNDICATE BANK</t>
  </si>
  <si>
    <t>UCO BANK</t>
  </si>
  <si>
    <t>UNION BANK OF INDIA</t>
  </si>
  <si>
    <t>UNITED BANK OF INDIA</t>
  </si>
  <si>
    <t>VIJAYA BANK</t>
  </si>
  <si>
    <t>Public Sector Banks Sub Total</t>
  </si>
  <si>
    <t>AXIS BANK</t>
  </si>
  <si>
    <t>DCB BANK LIMITED</t>
  </si>
  <si>
    <t>DHANLAXMI BANK LIMITED</t>
  </si>
  <si>
    <t>HDFC BANK LTD</t>
  </si>
  <si>
    <t>ICICI BANK LIMITED</t>
  </si>
  <si>
    <t>INDUSIND BANK LIMITED</t>
  </si>
  <si>
    <t>KARNATAKA BANK LIMITED</t>
  </si>
  <si>
    <t>KOTAK MAHINDRA BANK</t>
  </si>
  <si>
    <t>RBL BANK LIMITED</t>
  </si>
  <si>
    <t>TAMILNAD MERCANTILE BANK PVT LTD</t>
  </si>
  <si>
    <t>THE CATHOLIC SYRIAN BANK LIMITED</t>
  </si>
  <si>
    <t>THE FEDERAL BANK LTD</t>
  </si>
  <si>
    <t>THE JAMMU AND KASHMIR BANK LTD</t>
  </si>
  <si>
    <t>THE KARUR VYSYA BANK LTD</t>
  </si>
  <si>
    <t xml:space="preserve">THE SOUTH INDIAN BANK LTD </t>
  </si>
  <si>
    <t>YES BANK LIMITED</t>
  </si>
  <si>
    <t>PVT Banks Sub Total</t>
  </si>
  <si>
    <t>CENTRAL MADHYA PRADESH GRAMIN BANK</t>
  </si>
  <si>
    <t>MADHYANCHAL GRAMIN BANK</t>
  </si>
  <si>
    <t>NARMADA JHABUA GRAMIN BANK</t>
  </si>
  <si>
    <t>RRBs Sub Total</t>
  </si>
  <si>
    <t>DCCBs</t>
  </si>
  <si>
    <t>Sub Total DCCBs</t>
  </si>
  <si>
    <t>APY Progress As on 30.06.2017</t>
  </si>
  <si>
    <t>General</t>
  </si>
  <si>
    <t>SC</t>
  </si>
  <si>
    <t>ST</t>
  </si>
  <si>
    <t>Women Total</t>
  </si>
  <si>
    <t>Men Total</t>
  </si>
  <si>
    <t>Punjab and Sind Bank</t>
  </si>
  <si>
    <t>State Bank of Hyderabad</t>
  </si>
  <si>
    <t>State Bank of Patiala</t>
  </si>
  <si>
    <t>PSBs Sub Total</t>
  </si>
  <si>
    <t>IndusInd Bank</t>
  </si>
  <si>
    <t>Kotak Mahindra Bank Limited</t>
  </si>
  <si>
    <t>Pvt. Sector Sub-Total</t>
  </si>
  <si>
    <t>Central Madhya Pradesh GB</t>
  </si>
  <si>
    <t>Madhyanchal GB</t>
  </si>
  <si>
    <t>Narmada Jhabua GB</t>
  </si>
  <si>
    <t>Amt. in crores</t>
  </si>
  <si>
    <t>PROGRESS UNDER STAND UP INDIA SCHEME (CUMULATIVE)</t>
  </si>
  <si>
    <t>PROGRESS OF RURAL SELF EMPLOYMENT TRAINING INSTITUTES (RSETIs) IN THE STATE OF MADHYA PRADESH AS ON JULY 17</t>
  </si>
  <si>
    <t>S. N.</t>
  </si>
  <si>
    <t>RSETI</t>
  </si>
  <si>
    <t>Targets F Y 2017-18</t>
  </si>
  <si>
    <t>Achievement F Y 17-18 as on July 2017</t>
  </si>
  <si>
    <t>Cummulative achievement since 01.04.11</t>
  </si>
  <si>
    <t>No. of pro.</t>
  </si>
  <si>
    <t>No of candidates</t>
  </si>
  <si>
    <t>No. of pro</t>
  </si>
  <si>
    <t>No. of candidates</t>
  </si>
  <si>
    <t>BPL</t>
  </si>
  <si>
    <t>APL</t>
  </si>
  <si>
    <t>OBC</t>
  </si>
  <si>
    <t>Minority</t>
  </si>
  <si>
    <t>No. of canidates trained</t>
  </si>
  <si>
    <t>No. of candidates settled</t>
  </si>
  <si>
    <t>BF</t>
  </si>
  <si>
    <t>SF</t>
  </si>
  <si>
    <t>WE</t>
  </si>
  <si>
    <t>ALHB Satna</t>
  </si>
  <si>
    <t>  8  </t>
  </si>
  <si>
    <t>  188  </t>
  </si>
  <si>
    <t>  97  </t>
  </si>
  <si>
    <t>  91  </t>
  </si>
  <si>
    <t>  36  </t>
  </si>
  <si>
    <t>  1  </t>
  </si>
  <si>
    <t>  72  </t>
  </si>
  <si>
    <t>  5  </t>
  </si>
  <si>
    <t>  156  </t>
  </si>
  <si>
    <t>  4410  </t>
  </si>
  <si>
    <t>  3321  </t>
  </si>
  <si>
    <t>  951  </t>
  </si>
  <si>
    <t>  2370  </t>
  </si>
  <si>
    <t>  107  </t>
  </si>
  <si>
    <t>BOB Alirajpur</t>
  </si>
  <si>
    <t>  35  </t>
  </si>
  <si>
    <t>  -  </t>
  </si>
  <si>
    <t>  85  </t>
  </si>
  <si>
    <t>  2455  </t>
  </si>
  <si>
    <t>  1803  </t>
  </si>
  <si>
    <t>  970  </t>
  </si>
  <si>
    <t>  833  </t>
  </si>
  <si>
    <t>  22  </t>
  </si>
  <si>
    <t>BOB Jhabua</t>
  </si>
  <si>
    <t>  4  </t>
  </si>
  <si>
    <t>  65  </t>
  </si>
  <si>
    <t>  46  </t>
  </si>
  <si>
    <t>  19  </t>
  </si>
  <si>
    <t>  54  </t>
  </si>
  <si>
    <t>  6  </t>
  </si>
  <si>
    <t>  150  </t>
  </si>
  <si>
    <t>  4471  </t>
  </si>
  <si>
    <t>  2783  </t>
  </si>
  <si>
    <t>  702  </t>
  </si>
  <si>
    <t>  2083  </t>
  </si>
  <si>
    <t>  27  </t>
  </si>
  <si>
    <t>BOI Barwani</t>
  </si>
  <si>
    <t>  3  </t>
  </si>
  <si>
    <t>  80  </t>
  </si>
  <si>
    <t>  52  </t>
  </si>
  <si>
    <t>  2421  </t>
  </si>
  <si>
    <t>  1543  </t>
  </si>
  <si>
    <t>  248  </t>
  </si>
  <si>
    <t>  1296  </t>
  </si>
  <si>
    <t>  42  </t>
  </si>
  <si>
    <t>BOI Bhopal</t>
  </si>
  <si>
    <t>  77  </t>
  </si>
  <si>
    <t>  2243  </t>
  </si>
  <si>
    <t>  1780  </t>
  </si>
  <si>
    <t>  1294  </t>
  </si>
  <si>
    <t>  486  </t>
  </si>
  <si>
    <t>BOI Burhanpur</t>
  </si>
  <si>
    <t>  144  </t>
  </si>
  <si>
    <t>  137  </t>
  </si>
  <si>
    <t>  7  </t>
  </si>
  <si>
    <t>  23  </t>
  </si>
  <si>
    <t>  24  </t>
  </si>
  <si>
    <t>  10  </t>
  </si>
  <si>
    <t>  108  </t>
  </si>
  <si>
    <t>  3017  </t>
  </si>
  <si>
    <t>  2267  </t>
  </si>
  <si>
    <t>  391  </t>
  </si>
  <si>
    <t>  1876  </t>
  </si>
  <si>
    <t>  148  </t>
  </si>
  <si>
    <t>BOI Dewas</t>
  </si>
  <si>
    <t>  226  </t>
  </si>
  <si>
    <t>  157  </t>
  </si>
  <si>
    <t>  69  </t>
  </si>
  <si>
    <t>  126  </t>
  </si>
  <si>
    <t>  81  </t>
  </si>
  <si>
    <t>  110  </t>
  </si>
  <si>
    <t>  3048  </t>
  </si>
  <si>
    <t>  1595  </t>
  </si>
  <si>
    <t>  886  </t>
  </si>
  <si>
    <t>  709  </t>
  </si>
  <si>
    <t>BOI Dhar</t>
  </si>
  <si>
    <t>  86  </t>
  </si>
  <si>
    <t>  32  </t>
  </si>
  <si>
    <t>  26  </t>
  </si>
  <si>
    <t>  2357  </t>
  </si>
  <si>
    <t>  1363  </t>
  </si>
  <si>
    <t>  455  </t>
  </si>
  <si>
    <t>  908  </t>
  </si>
  <si>
    <t>  13  </t>
  </si>
  <si>
    <t>BOI Khandwa</t>
  </si>
  <si>
    <t>  11  </t>
  </si>
  <si>
    <t>  214  </t>
  </si>
  <si>
    <t>  106  </t>
  </si>
  <si>
    <t>  120  </t>
  </si>
  <si>
    <t>  3071  </t>
  </si>
  <si>
    <t>  2047  </t>
  </si>
  <si>
    <t>  638  </t>
  </si>
  <si>
    <t>  1409  </t>
  </si>
  <si>
    <t>  142  </t>
  </si>
  <si>
    <t>BOI Khargone</t>
  </si>
  <si>
    <t>  53  </t>
  </si>
  <si>
    <t>  29  </t>
  </si>
  <si>
    <t>  28  </t>
  </si>
  <si>
    <t>  99  </t>
  </si>
  <si>
    <t>  2838  </t>
  </si>
  <si>
    <t>  2012  </t>
  </si>
  <si>
    <t>  577  </t>
  </si>
  <si>
    <t>  1435  </t>
  </si>
  <si>
    <t>  84  </t>
  </si>
  <si>
    <t>BOI Rajgarh</t>
  </si>
  <si>
    <t>  317  </t>
  </si>
  <si>
    <t>  309  </t>
  </si>
  <si>
    <t>  105  </t>
  </si>
  <si>
    <t>  165  </t>
  </si>
  <si>
    <t>  14  </t>
  </si>
  <si>
    <t>  167  </t>
  </si>
  <si>
    <t>  5137  </t>
  </si>
  <si>
    <t>  4113  </t>
  </si>
  <si>
    <t>  3136  </t>
  </si>
  <si>
    <t>  980  </t>
  </si>
  <si>
    <t>  192  </t>
  </si>
  <si>
    <t>BOI Sehore</t>
  </si>
  <si>
    <t>  128  </t>
  </si>
  <si>
    <t>  109  </t>
  </si>
  <si>
    <t>  50  </t>
  </si>
  <si>
    <t>  83  </t>
  </si>
  <si>
    <t>  2533  </t>
  </si>
  <si>
    <t>  1614  </t>
  </si>
  <si>
    <t>  1191  </t>
  </si>
  <si>
    <t>  423  </t>
  </si>
  <si>
    <t>BOI Shajapur</t>
  </si>
  <si>
    <t>  172  </t>
  </si>
  <si>
    <t>  92  </t>
  </si>
  <si>
    <t>  17  </t>
  </si>
  <si>
    <t>  3133  </t>
  </si>
  <si>
    <t>  2191  </t>
  </si>
  <si>
    <t>  921  </t>
  </si>
  <si>
    <t>  1276  </t>
  </si>
  <si>
    <t>  361  </t>
  </si>
  <si>
    <t>BOI Ujjain</t>
  </si>
  <si>
    <t>  170  </t>
  </si>
  <si>
    <t>  122  </t>
  </si>
  <si>
    <t>  48  </t>
  </si>
  <si>
    <t>  74  </t>
  </si>
  <si>
    <t>  2491  </t>
  </si>
  <si>
    <t>  1434  </t>
  </si>
  <si>
    <t>  414  </t>
  </si>
  <si>
    <t>  1020  </t>
  </si>
  <si>
    <t>CBI Anuppur</t>
  </si>
  <si>
    <t>  133  </t>
  </si>
  <si>
    <t>  9  </t>
  </si>
  <si>
    <t>  64  </t>
  </si>
  <si>
    <t>  57  </t>
  </si>
  <si>
    <t>  2281  </t>
  </si>
  <si>
    <t>  1687  </t>
  </si>
  <si>
    <t>  596  </t>
  </si>
  <si>
    <t>  1091  </t>
  </si>
  <si>
    <t>  116  </t>
  </si>
  <si>
    <t>CBI Balaghat</t>
  </si>
  <si>
    <t>  194  </t>
  </si>
  <si>
    <t>  140  </t>
  </si>
  <si>
    <t>  20  </t>
  </si>
  <si>
    <t>  31  </t>
  </si>
  <si>
    <t>  135  </t>
  </si>
  <si>
    <t>  101  </t>
  </si>
  <si>
    <t>  3007  </t>
  </si>
  <si>
    <t>  2031  </t>
  </si>
  <si>
    <t>  820  </t>
  </si>
  <si>
    <t>  1222  </t>
  </si>
  <si>
    <t>CBI Betul</t>
  </si>
  <si>
    <t>  134  </t>
  </si>
  <si>
    <t>  51  </t>
  </si>
  <si>
    <t>  49  </t>
  </si>
  <si>
    <t>  75  </t>
  </si>
  <si>
    <t>  1748  </t>
  </si>
  <si>
    <t>  1067  </t>
  </si>
  <si>
    <t>  544  </t>
  </si>
  <si>
    <t>  523  </t>
  </si>
  <si>
    <t>CBI Bhind</t>
  </si>
  <si>
    <t>  78  </t>
  </si>
  <si>
    <t>  43  </t>
  </si>
  <si>
    <t>  1453  </t>
  </si>
  <si>
    <t>  397  </t>
  </si>
  <si>
    <t>  1057  </t>
  </si>
  <si>
    <t>  117  </t>
  </si>
  <si>
    <t>CBI Chhindwara</t>
  </si>
  <si>
    <t>  191  </t>
  </si>
  <si>
    <t>  2247  </t>
  </si>
  <si>
    <t>  1459  </t>
  </si>
  <si>
    <t>  559  </t>
  </si>
  <si>
    <t>  985  </t>
  </si>
  <si>
    <t>  152  </t>
  </si>
  <si>
    <t>CBI Dindori</t>
  </si>
  <si>
    <t>  127  </t>
  </si>
  <si>
    <t>  3487  </t>
  </si>
  <si>
    <t>  2100  </t>
  </si>
  <si>
    <t>  626  </t>
  </si>
  <si>
    <t>  1474  </t>
  </si>
  <si>
    <t>  25  </t>
  </si>
  <si>
    <t>CBI Gwalior</t>
  </si>
  <si>
    <t>  94  </t>
  </si>
  <si>
    <t>  121  </t>
  </si>
  <si>
    <t>  2680  </t>
  </si>
  <si>
    <t>  1696  </t>
  </si>
  <si>
    <t>  1029  </t>
  </si>
  <si>
    <t>  667  </t>
  </si>
  <si>
    <t>CBI Hoshangabad</t>
  </si>
  <si>
    <t>  164  </t>
  </si>
  <si>
    <t>  146  </t>
  </si>
  <si>
    <t>  18  </t>
  </si>
  <si>
    <t>  37  </t>
  </si>
  <si>
    <t>  119  </t>
  </si>
  <si>
    <t>  3190  </t>
  </si>
  <si>
    <t>  2115  </t>
  </si>
  <si>
    <t>  1138  </t>
  </si>
  <si>
    <t>  977  </t>
  </si>
  <si>
    <t>CBI Jabalpur</t>
  </si>
  <si>
    <t>  82  </t>
  </si>
  <si>
    <t>  45  </t>
  </si>
  <si>
    <t>  95  </t>
  </si>
  <si>
    <t>  2647  </t>
  </si>
  <si>
    <t>  1703  </t>
  </si>
  <si>
    <t>  1271  </t>
  </si>
  <si>
    <t>  432  </t>
  </si>
  <si>
    <t>CBI Mandla</t>
  </si>
  <si>
    <t>  41  </t>
  </si>
  <si>
    <t>  33  </t>
  </si>
  <si>
    <t>  2  </t>
  </si>
  <si>
    <t>  90  </t>
  </si>
  <si>
    <t>  2431  </t>
  </si>
  <si>
    <t>  1688  </t>
  </si>
  <si>
    <t>  563  </t>
  </si>
  <si>
    <t>  1126  </t>
  </si>
  <si>
    <t>  63  </t>
  </si>
  <si>
    <t>CBI Mandsaur</t>
  </si>
  <si>
    <t>  3128  </t>
  </si>
  <si>
    <t>  2169  </t>
  </si>
  <si>
    <t>  910  </t>
  </si>
  <si>
    <t>  1259  </t>
  </si>
  <si>
    <t>  440  </t>
  </si>
  <si>
    <t>CBI Morena</t>
  </si>
  <si>
    <t>  147  </t>
  </si>
  <si>
    <t>  115  </t>
  </si>
  <si>
    <t>  39  </t>
  </si>
  <si>
    <t>  73  </t>
  </si>
  <si>
    <t>  2450  </t>
  </si>
  <si>
    <t>  1557  </t>
  </si>
  <si>
    <t>  430  </t>
  </si>
  <si>
    <t>  1130  </t>
  </si>
  <si>
    <t>CBI Narsinghpur</t>
  </si>
  <si>
    <t>  174  </t>
  </si>
  <si>
    <t>  141  </t>
  </si>
  <si>
    <t>  4507  </t>
  </si>
  <si>
    <t>  3603  </t>
  </si>
  <si>
    <t>  2347  </t>
  </si>
  <si>
    <t>  1258  </t>
  </si>
  <si>
    <t>  149  </t>
  </si>
  <si>
    <t>CBI Raisen</t>
  </si>
  <si>
    <t>  3758  </t>
  </si>
  <si>
    <t>  2589  </t>
  </si>
  <si>
    <t>  2176  </t>
  </si>
  <si>
    <t>  413  </t>
  </si>
  <si>
    <t>CBI Ratlam</t>
  </si>
  <si>
    <t>  204  </t>
  </si>
  <si>
    <t>  111  </t>
  </si>
  <si>
    <t>  93  </t>
  </si>
  <si>
    <t>  76  </t>
  </si>
  <si>
    <t>  58  </t>
  </si>
  <si>
    <t>  4194  </t>
  </si>
  <si>
    <t>  3297  </t>
  </si>
  <si>
    <t>  1821  </t>
  </si>
  <si>
    <t>  1476  </t>
  </si>
  <si>
    <t>CBI Sagar</t>
  </si>
  <si>
    <t>  70  </t>
  </si>
  <si>
    <t>  40  </t>
  </si>
  <si>
    <t>  4481  </t>
  </si>
  <si>
    <t>  2932  </t>
  </si>
  <si>
    <t>  1555  </t>
  </si>
  <si>
    <t>  1377  </t>
  </si>
  <si>
    <t>CBI Seoni</t>
  </si>
  <si>
    <t>  158  </t>
  </si>
  <si>
    <t>  2170  </t>
  </si>
  <si>
    <t>  1362  </t>
  </si>
  <si>
    <t>  346  </t>
  </si>
  <si>
    <t>  1017  </t>
  </si>
  <si>
    <t>  386  </t>
  </si>
  <si>
    <t>CBI Shahdol</t>
  </si>
  <si>
    <t>  4489  </t>
  </si>
  <si>
    <t>  2976  </t>
  </si>
  <si>
    <t>  1203  </t>
  </si>
  <si>
    <t>  1773  </t>
  </si>
  <si>
    <t>  163  </t>
  </si>
  <si>
    <t>PNB Datia</t>
  </si>
  <si>
    <t>  249  </t>
  </si>
  <si>
    <t>  207  </t>
  </si>
  <si>
    <t>  5325  </t>
  </si>
  <si>
    <t>  3209  </t>
  </si>
  <si>
    <t>  850  </t>
  </si>
  <si>
    <t>  2359  </t>
  </si>
  <si>
    <t>  301  </t>
  </si>
  <si>
    <t>RUDSETI Bhopal</t>
  </si>
  <si>
    <t>  209  </t>
  </si>
  <si>
    <t>  198  </t>
  </si>
  <si>
    <t>  21  </t>
  </si>
  <si>
    <t>  98  </t>
  </si>
  <si>
    <t>  175  </t>
  </si>
  <si>
    <t>  4893  </t>
  </si>
  <si>
    <t>  2953  </t>
  </si>
  <si>
    <t>  723  </t>
  </si>
  <si>
    <t>  2230  </t>
  </si>
  <si>
    <t>  841  </t>
  </si>
  <si>
    <t>SBI Ashok Nagar</t>
  </si>
  <si>
    <t>  87  </t>
  </si>
  <si>
    <t>  2716  </t>
  </si>
  <si>
    <t>  1479  </t>
  </si>
  <si>
    <t>  598  </t>
  </si>
  <si>
    <t>  881  </t>
  </si>
  <si>
    <t>  333  </t>
  </si>
  <si>
    <t>SBI Chhatarpur</t>
  </si>
  <si>
    <t>  67  </t>
  </si>
  <si>
    <t>  131  </t>
  </si>
  <si>
    <t>  3718  </t>
  </si>
  <si>
    <t>  2114  </t>
  </si>
  <si>
    <t>  473  </t>
  </si>
  <si>
    <t>  1641  </t>
  </si>
  <si>
    <t>SBI Damoh</t>
  </si>
  <si>
    <t>  71  </t>
  </si>
  <si>
    <t>  4645  </t>
  </si>
  <si>
    <t>  2735  </t>
  </si>
  <si>
    <t>  429  </t>
  </si>
  <si>
    <t>  2306  </t>
  </si>
  <si>
    <t>  1187  </t>
  </si>
  <si>
    <t>SBI Guna</t>
  </si>
  <si>
    <t>  68  </t>
  </si>
  <si>
    <t>  2974  </t>
  </si>
  <si>
    <t>  1736  </t>
  </si>
  <si>
    <t>  264  </t>
  </si>
  <si>
    <t>  1472  </t>
  </si>
  <si>
    <t>  790  </t>
  </si>
  <si>
    <t>SBI Harda</t>
  </si>
  <si>
    <t>  30  </t>
  </si>
  <si>
    <t>  34  </t>
  </si>
  <si>
    <t>  2253  </t>
  </si>
  <si>
    <t>  1311  </t>
  </si>
  <si>
    <t>  234  </t>
  </si>
  <si>
    <t>  1077  </t>
  </si>
  <si>
    <t>  218  </t>
  </si>
  <si>
    <t>SBI Katni</t>
  </si>
  <si>
    <t>  237  </t>
  </si>
  <si>
    <t>  221  </t>
  </si>
  <si>
    <t>  16  </t>
  </si>
  <si>
    <t>  3186  </t>
  </si>
  <si>
    <t>  2390  </t>
  </si>
  <si>
    <t>  593  </t>
  </si>
  <si>
    <t>  1817  </t>
  </si>
  <si>
    <t>  223  </t>
  </si>
  <si>
    <t>SBI Neemuch</t>
  </si>
  <si>
    <t>  159  </t>
  </si>
  <si>
    <t>  56  </t>
  </si>
  <si>
    <t>  103  </t>
  </si>
  <si>
    <t>  2547  </t>
  </si>
  <si>
    <t>  328  </t>
  </si>
  <si>
    <t>  1368  </t>
  </si>
  <si>
    <t>  641  </t>
  </si>
  <si>
    <t>SBI Panna</t>
  </si>
  <si>
    <t>  12  </t>
  </si>
  <si>
    <t>  2840  </t>
  </si>
  <si>
    <t>  1520  </t>
  </si>
  <si>
    <t>  1192  </t>
  </si>
  <si>
    <t>  96  </t>
  </si>
  <si>
    <t>SBI Sheopur</t>
  </si>
  <si>
    <t>  66  </t>
  </si>
  <si>
    <t>  3643  </t>
  </si>
  <si>
    <t>  2231  </t>
  </si>
  <si>
    <t>  699  </t>
  </si>
  <si>
    <t>  1532  </t>
  </si>
  <si>
    <t>SBI Shivpuri</t>
  </si>
  <si>
    <t>  89  </t>
  </si>
  <si>
    <t>  124  </t>
  </si>
  <si>
    <t>  118  </t>
  </si>
  <si>
    <t>  3053  </t>
  </si>
  <si>
    <t>  2122  </t>
  </si>
  <si>
    <t>  533  </t>
  </si>
  <si>
    <t>  1589  </t>
  </si>
  <si>
    <t>  267  </t>
  </si>
  <si>
    <t>SBI Tikamgarh</t>
  </si>
  <si>
    <t>  130  </t>
  </si>
  <si>
    <t>  3371  </t>
  </si>
  <si>
    <t>  2380  </t>
  </si>
  <si>
    <t>  417  </t>
  </si>
  <si>
    <t>  1968  </t>
  </si>
  <si>
    <t>  289  </t>
  </si>
  <si>
    <t>SBI Umaria</t>
  </si>
  <si>
    <t>  62  </t>
  </si>
  <si>
    <t>  3364  </t>
  </si>
  <si>
    <t>  2637  </t>
  </si>
  <si>
    <t>  388  </t>
  </si>
  <si>
    <t>  2249  </t>
  </si>
  <si>
    <t>  352  </t>
  </si>
  <si>
    <t>SBI Vidisha</t>
  </si>
  <si>
    <t>  129  </t>
  </si>
  <si>
    <t>  2505  </t>
  </si>
  <si>
    <t>  1500  </t>
  </si>
  <si>
    <t>  1167  </t>
  </si>
  <si>
    <t>  227  </t>
  </si>
  <si>
    <t>UBI Rewa</t>
  </si>
  <si>
    <t>  100  </t>
  </si>
  <si>
    <t>  3625  </t>
  </si>
  <si>
    <t>  2096  </t>
  </si>
  <si>
    <t>  689  </t>
  </si>
  <si>
    <t>UBI Sidhi</t>
  </si>
  <si>
    <t>  203  </t>
  </si>
  <si>
    <t>  114  </t>
  </si>
  <si>
    <t>  1720  </t>
  </si>
  <si>
    <t>  1337  </t>
  </si>
  <si>
    <t>UBI singarauli</t>
  </si>
  <si>
    <t>  38  </t>
  </si>
  <si>
    <t>  1615  </t>
  </si>
  <si>
    <t>  1060  </t>
  </si>
  <si>
    <t>  555  </t>
  </si>
  <si>
    <t>VB Indore</t>
  </si>
  <si>
    <t>  47  </t>
  </si>
  <si>
    <t>  2972  </t>
  </si>
  <si>
    <t>  1939  </t>
  </si>
  <si>
    <t>  500  </t>
  </si>
  <si>
    <t>  1442  </t>
  </si>
  <si>
    <t>  274  </t>
  </si>
  <si>
    <t>  6950  </t>
  </si>
  <si>
    <t>  4487  </t>
  </si>
  <si>
    <t>  2463  </t>
  </si>
  <si>
    <t>  1600  </t>
  </si>
  <si>
    <t>  1382  </t>
  </si>
  <si>
    <t>  2992  </t>
  </si>
  <si>
    <t>  297  </t>
  </si>
  <si>
    <t>  5851  </t>
  </si>
  <si>
    <t>  161793  </t>
  </si>
  <si>
    <t>  106733  </t>
  </si>
  <si>
    <t>  40930  </t>
  </si>
  <si>
    <t>  65952  </t>
  </si>
  <si>
    <t>  10064  </t>
  </si>
  <si>
    <t>MPSRDB</t>
  </si>
  <si>
    <t>Ach</t>
  </si>
  <si>
    <t>Percent (%)</t>
  </si>
  <si>
    <t>IDBI Bank Limited</t>
  </si>
  <si>
    <t>PSBS</t>
  </si>
  <si>
    <t>N/A</t>
  </si>
  <si>
    <t>Jammu &amp; Kashmir Bank</t>
  </si>
  <si>
    <t>Karnataka Bank</t>
  </si>
  <si>
    <t>PVT</t>
  </si>
  <si>
    <t>Central Madhya Pradesh Gramin Bank</t>
  </si>
  <si>
    <t>Madhyanchal Gramin Bank</t>
  </si>
  <si>
    <t>Narmada Jhabua Gramin Bank</t>
  </si>
  <si>
    <t>RRBs</t>
  </si>
  <si>
    <t>Finance Companies</t>
  </si>
  <si>
    <t>Amt. in Crores</t>
  </si>
  <si>
    <t>MUDRA Target for FY 2017-18 vis-à-vis achievement</t>
  </si>
  <si>
    <t>Page-89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</si>
</sst>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[$-409]mmm\-yy;@"/>
    <numFmt numFmtId="166" formatCode="0.0"/>
  </numFmts>
  <fonts count="52" x14ac:knownFonts="1"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49"/>
      <name val="Calibri"/>
      <family val="2"/>
    </font>
    <font>
      <sz val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.5"/>
      <name val="Times New Roman"/>
      <family val="1"/>
    </font>
    <font>
      <sz val="14"/>
      <name val="Times New Roman"/>
      <family val="1"/>
    </font>
    <font>
      <b/>
      <sz val="10.5"/>
      <name val="Times New Roman"/>
      <family val="1"/>
    </font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rgb="FFFF0000"/>
      <name val="Times New Roman"/>
      <family val="1"/>
    </font>
    <font>
      <sz val="10"/>
      <color theme="4" tint="-0.24994659260841701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</font>
    <font>
      <sz val="10.5"/>
      <name val="Times New Roman"/>
      <family val="1"/>
    </font>
    <font>
      <sz val="12"/>
      <color rgb="FF000000"/>
      <name val="Calibri"/>
      <family val="2"/>
    </font>
    <font>
      <sz val="12"/>
      <name val="Times New Roman"/>
      <family val="1"/>
    </font>
    <font>
      <b/>
      <sz val="17"/>
      <color theme="1"/>
      <name val="Times New Roman"/>
      <family val="1"/>
    </font>
    <font>
      <b/>
      <i/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i/>
      <sz val="10.5"/>
      <name val="Times New Roman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0">
    <xf numFmtId="0" fontId="0" fillId="0" borderId="0">
      <alignment vertical="top" wrapText="1"/>
    </xf>
    <xf numFmtId="164" fontId="20" fillId="0" borderId="0" applyFont="0" applyFill="0" applyBorder="0" applyAlignment="0" applyProtection="0"/>
    <xf numFmtId="43" fontId="14" fillId="0" borderId="0" applyFill="0" applyBorder="0" applyAlignment="0" applyProtection="0"/>
    <xf numFmtId="0" fontId="6" fillId="0" borderId="0"/>
    <xf numFmtId="0" fontId="2" fillId="0" borderId="0"/>
    <xf numFmtId="0" fontId="19" fillId="0" borderId="0" applyNumberFormat="0" applyFill="0" applyBorder="0" applyAlignment="0" applyProtection="0">
      <alignment vertical="top" wrapText="1"/>
    </xf>
    <xf numFmtId="0" fontId="21" fillId="0" borderId="0" applyNumberFormat="0" applyFill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 wrapText="1"/>
    </xf>
    <xf numFmtId="0" fontId="14" fillId="0" borderId="0"/>
    <xf numFmtId="0" fontId="24" fillId="0" borderId="0"/>
    <xf numFmtId="0" fontId="19" fillId="0" borderId="0">
      <alignment vertical="top" wrapText="1"/>
    </xf>
    <xf numFmtId="0" fontId="24" fillId="0" borderId="0"/>
    <xf numFmtId="0" fontId="19" fillId="0" borderId="0">
      <alignment vertical="top" wrapText="1"/>
    </xf>
    <xf numFmtId="0" fontId="24" fillId="0" borderId="0"/>
    <xf numFmtId="0" fontId="24" fillId="0" borderId="0"/>
    <xf numFmtId="0" fontId="9" fillId="0" borderId="0">
      <alignment vertical="top" wrapText="1"/>
    </xf>
    <xf numFmtId="0" fontId="19" fillId="0" borderId="0">
      <alignment vertical="top" wrapText="1"/>
    </xf>
    <xf numFmtId="0" fontId="24" fillId="0" borderId="0"/>
    <xf numFmtId="0" fontId="24" fillId="0" borderId="0"/>
    <xf numFmtId="0" fontId="24" fillId="0" borderId="0"/>
    <xf numFmtId="0" fontId="15" fillId="0" borderId="0"/>
    <xf numFmtId="0" fontId="19" fillId="0" borderId="0">
      <alignment vertical="top" wrapText="1"/>
    </xf>
    <xf numFmtId="0" fontId="24" fillId="0" borderId="0"/>
    <xf numFmtId="0" fontId="19" fillId="0" borderId="0">
      <alignment vertical="top" wrapText="1"/>
    </xf>
    <xf numFmtId="0" fontId="19" fillId="0" borderId="0">
      <alignment vertical="top" wrapText="1"/>
    </xf>
    <xf numFmtId="0" fontId="24" fillId="0" borderId="0"/>
    <xf numFmtId="0" fontId="13" fillId="0" borderId="0"/>
    <xf numFmtId="0" fontId="19" fillId="0" borderId="0">
      <alignment vertical="top" wrapText="1"/>
    </xf>
    <xf numFmtId="0" fontId="19" fillId="0" borderId="0">
      <alignment vertical="top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>
      <alignment vertical="top" wrapText="1"/>
    </xf>
    <xf numFmtId="0" fontId="9" fillId="0" borderId="0">
      <alignment vertical="top" wrapText="1"/>
    </xf>
    <xf numFmtId="0" fontId="19" fillId="0" borderId="0">
      <alignment vertical="top" wrapText="1"/>
    </xf>
    <xf numFmtId="0" fontId="20" fillId="0" borderId="0"/>
    <xf numFmtId="0" fontId="19" fillId="0" borderId="0">
      <alignment vertical="top" wrapText="1"/>
    </xf>
    <xf numFmtId="0" fontId="9" fillId="0" borderId="0">
      <alignment vertical="top" wrapText="1"/>
    </xf>
    <xf numFmtId="0" fontId="19" fillId="0" borderId="0">
      <alignment vertical="top" wrapText="1"/>
    </xf>
    <xf numFmtId="0" fontId="20" fillId="0" borderId="0"/>
    <xf numFmtId="9" fontId="9" fillId="0" borderId="0" applyFont="0" applyFill="0" applyBorder="0" applyAlignment="0" applyProtection="0"/>
    <xf numFmtId="0" fontId="1" fillId="0" borderId="0"/>
  </cellStyleXfs>
  <cellXfs count="511">
    <xf numFmtId="0" fontId="0" fillId="0" borderId="0" xfId="0">
      <alignment vertical="top" wrapText="1"/>
    </xf>
    <xf numFmtId="0" fontId="8" fillId="2" borderId="1" xfId="0" applyFont="1" applyFill="1" applyBorder="1" applyAlignment="1">
      <alignment vertical="center"/>
    </xf>
    <xf numFmtId="2" fontId="4" fillId="2" borderId="0" xfId="0" applyNumberFormat="1" applyFont="1" applyFill="1" applyProtection="1">
      <alignment vertical="top" wrapTex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3" fillId="2" borderId="0" xfId="0" applyFont="1" applyFill="1">
      <alignment vertical="top" wrapText="1"/>
    </xf>
    <xf numFmtId="1" fontId="3" fillId="2" borderId="0" xfId="0" applyNumberFormat="1" applyFont="1" applyFill="1">
      <alignment vertical="top" wrapText="1"/>
    </xf>
    <xf numFmtId="1" fontId="3" fillId="2" borderId="0" xfId="0" applyNumberFormat="1" applyFont="1" applyFill="1" applyAlignment="1" applyProtection="1">
      <alignment horizontal="right" vertical="top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2" fontId="25" fillId="2" borderId="1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2" fontId="28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2" fontId="26" fillId="2" borderId="1" xfId="0" applyNumberFormat="1" applyFont="1" applyFill="1" applyBorder="1" applyAlignment="1">
      <alignment vertical="center"/>
    </xf>
    <xf numFmtId="0" fontId="26" fillId="2" borderId="0" xfId="0" applyFont="1" applyFill="1" applyAlignment="1">
      <alignment horizontal="center" vertical="center"/>
    </xf>
    <xf numFmtId="2" fontId="26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/>
    </xf>
    <xf numFmtId="1" fontId="3" fillId="2" borderId="0" xfId="0" applyNumberFormat="1" applyFont="1" applyFill="1" applyAlignment="1" applyProtection="1">
      <alignment horizontal="right" vertical="center"/>
      <protection locked="0"/>
    </xf>
    <xf numFmtId="1" fontId="3" fillId="2" borderId="0" xfId="0" applyNumberFormat="1" applyFont="1" applyFill="1" applyProtection="1">
      <alignment vertical="top" wrapText="1"/>
      <protection locked="0"/>
    </xf>
    <xf numFmtId="1" fontId="4" fillId="2" borderId="0" xfId="0" applyNumberFormat="1" applyFont="1" applyFill="1" applyProtection="1">
      <alignment vertical="top" wrapText="1"/>
      <protection locked="0"/>
    </xf>
    <xf numFmtId="2" fontId="3" fillId="2" borderId="0" xfId="0" applyNumberFormat="1" applyFont="1" applyFill="1">
      <alignment vertical="top" wrapText="1"/>
    </xf>
    <xf numFmtId="0" fontId="4" fillId="2" borderId="0" xfId="0" applyFont="1" applyFill="1" applyProtection="1">
      <alignment vertical="top" wrapText="1"/>
      <protection locked="0"/>
    </xf>
    <xf numFmtId="2" fontId="3" fillId="2" borderId="0" xfId="0" applyNumberFormat="1" applyFont="1" applyFill="1" applyProtection="1">
      <alignment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8" fillId="2" borderId="0" xfId="0" applyFont="1" applyFill="1" applyProtection="1">
      <alignment vertical="top" wrapText="1"/>
      <protection locked="0"/>
    </xf>
    <xf numFmtId="2" fontId="8" fillId="2" borderId="0" xfId="0" applyNumberFormat="1" applyFont="1" applyFill="1" applyAlignment="1" applyProtection="1">
      <alignment horizontal="center" vertical="top" wrapText="1"/>
      <protection locked="0"/>
    </xf>
    <xf numFmtId="2" fontId="7" fillId="2" borderId="0" xfId="0" applyNumberFormat="1" applyFont="1" applyFill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" fontId="8" fillId="2" borderId="0" xfId="0" applyNumberFormat="1" applyFont="1" applyFill="1" applyProtection="1">
      <alignment vertical="top" wrapText="1"/>
      <protection locked="0"/>
    </xf>
    <xf numFmtId="2" fontId="8" fillId="2" borderId="0" xfId="0" applyNumberFormat="1" applyFont="1" applyFill="1" applyProtection="1">
      <alignment vertical="top" wrapText="1"/>
      <protection locked="0"/>
    </xf>
    <xf numFmtId="0" fontId="17" fillId="2" borderId="0" xfId="0" applyFont="1" applyFill="1" applyProtection="1">
      <alignment vertical="top" wrapText="1"/>
      <protection locked="0"/>
    </xf>
    <xf numFmtId="2" fontId="17" fillId="2" borderId="0" xfId="0" applyNumberFormat="1" applyFont="1" applyFill="1" applyAlignment="1" applyProtection="1">
      <alignment horizontal="center" vertical="center" wrapText="1"/>
      <protection locked="0"/>
    </xf>
    <xf numFmtId="1" fontId="17" fillId="2" borderId="0" xfId="0" applyNumberFormat="1" applyFont="1" applyFill="1" applyProtection="1">
      <alignment vertical="top" wrapText="1"/>
      <protection locked="0"/>
    </xf>
    <xf numFmtId="0" fontId="17" fillId="2" borderId="0" xfId="0" applyFont="1" applyFill="1" applyAlignment="1" applyProtection="1">
      <alignment horizontal="center" vertical="top" wrapText="1"/>
      <protection locked="0"/>
    </xf>
    <xf numFmtId="1" fontId="7" fillId="2" borderId="0" xfId="0" applyNumberFormat="1" applyFont="1" applyFill="1" applyProtection="1">
      <alignment vertical="top" wrapText="1"/>
      <protection locked="0"/>
    </xf>
    <xf numFmtId="2" fontId="8" fillId="2" borderId="1" xfId="0" applyNumberFormat="1" applyFont="1" applyFill="1" applyBorder="1" applyAlignment="1" applyProtection="1">
      <alignment horizontal="right" vertical="center" wrapText="1"/>
    </xf>
    <xf numFmtId="2" fontId="7" fillId="2" borderId="0" xfId="0" applyNumberFormat="1" applyFont="1" applyFill="1" applyAlignment="1" applyProtection="1">
      <alignment vertical="center"/>
      <protection locked="0"/>
    </xf>
    <xf numFmtId="1" fontId="17" fillId="2" borderId="0" xfId="0" applyNumberFormat="1" applyFont="1" applyFill="1" applyAlignment="1" applyProtection="1">
      <alignment horizontal="right" vertical="top" wrapTex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1" fontId="17" fillId="2" borderId="0" xfId="0" applyNumberFormat="1" applyFont="1" applyFill="1" applyAlignment="1" applyProtection="1">
      <alignment horizontal="right" vertical="center"/>
      <protection locked="0"/>
    </xf>
    <xf numFmtId="0" fontId="16" fillId="2" borderId="0" xfId="0" applyFont="1" applyFill="1" applyProtection="1">
      <alignment vertical="top" wrapText="1"/>
      <protection locked="0"/>
    </xf>
    <xf numFmtId="0" fontId="18" fillId="2" borderId="9" xfId="0" applyFont="1" applyFill="1" applyBorder="1" applyAlignment="1" applyProtection="1">
      <alignment vertical="center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" xfId="56" applyFont="1" applyFill="1" applyBorder="1" applyAlignment="1" applyProtection="1">
      <alignment horizontal="center" vertical="top" wrapText="1"/>
      <protection locked="0"/>
    </xf>
    <xf numFmtId="0" fontId="16" fillId="2" borderId="1" xfId="56" applyFont="1" applyFill="1" applyBorder="1" applyAlignment="1"/>
    <xf numFmtId="1" fontId="16" fillId="2" borderId="1" xfId="0" applyNumberFormat="1" applyFont="1" applyFill="1" applyBorder="1" applyAlignment="1" applyProtection="1">
      <alignment horizontal="right" vertical="center" wrapText="1"/>
    </xf>
    <xf numFmtId="2" fontId="16" fillId="2" borderId="1" xfId="56" applyNumberFormat="1" applyFont="1" applyFill="1" applyBorder="1" applyAlignment="1" applyProtection="1">
      <alignment horizontal="right" vertical="center" wrapText="1"/>
    </xf>
    <xf numFmtId="1" fontId="16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 applyProtection="1">
      <alignment vertical="top" wrapText="1"/>
      <protection locked="0"/>
    </xf>
    <xf numFmtId="2" fontId="28" fillId="2" borderId="1" xfId="0" applyNumberFormat="1" applyFont="1" applyFill="1" applyBorder="1" applyAlignment="1">
      <alignment horizontal="right" vertical="center"/>
    </xf>
    <xf numFmtId="2" fontId="18" fillId="2" borderId="1" xfId="0" applyNumberFormat="1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1" fontId="18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6" fillId="2" borderId="0" xfId="0" applyNumberFormat="1" applyFont="1" applyFill="1" applyAlignment="1">
      <alignment vertical="center"/>
    </xf>
    <xf numFmtId="2" fontId="18" fillId="2" borderId="1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Alignment="1">
      <alignment vertical="center"/>
    </xf>
    <xf numFmtId="1" fontId="18" fillId="2" borderId="0" xfId="0" applyNumberFormat="1" applyFont="1" applyFill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6" fillId="2" borderId="1" xfId="58" applyNumberFormat="1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 wrapText="1"/>
    </xf>
    <xf numFmtId="2" fontId="3" fillId="2" borderId="0" xfId="0" applyNumberFormat="1" applyFont="1" applyFill="1" applyAlignment="1" applyProtection="1">
      <alignment horizontal="center" vertical="top" wrapText="1"/>
      <protection locked="0"/>
    </xf>
    <xf numFmtId="2" fontId="28" fillId="2" borderId="1" xfId="0" applyNumberFormat="1" applyFont="1" applyFill="1" applyBorder="1" applyAlignment="1">
      <alignment vertical="center"/>
    </xf>
    <xf numFmtId="1" fontId="3" fillId="2" borderId="0" xfId="0" applyNumberFormat="1" applyFont="1" applyFill="1" applyAlignment="1" applyProtection="1">
      <alignment horizontal="center" vertical="top" wrapText="1"/>
      <protection locked="0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 applyProtection="1">
      <alignment vertical="center"/>
      <protection locked="0"/>
    </xf>
    <xf numFmtId="1" fontId="28" fillId="2" borderId="0" xfId="0" applyNumberFormat="1" applyFont="1" applyFill="1" applyAlignment="1">
      <alignment vertical="center"/>
    </xf>
    <xf numFmtId="1" fontId="27" fillId="2" borderId="0" xfId="0" applyNumberFormat="1" applyFont="1" applyFill="1" applyAlignment="1">
      <alignment vertical="center"/>
    </xf>
    <xf numFmtId="2" fontId="28" fillId="2" borderId="0" xfId="0" applyNumberFormat="1" applyFont="1" applyFill="1" applyAlignment="1">
      <alignment vertical="center"/>
    </xf>
    <xf numFmtId="2" fontId="27" fillId="2" borderId="0" xfId="0" applyNumberFormat="1" applyFont="1" applyFill="1" applyAlignment="1">
      <alignment vertical="center"/>
    </xf>
    <xf numFmtId="1" fontId="27" fillId="2" borderId="1" xfId="0" applyNumberFormat="1" applyFont="1" applyFill="1" applyBorder="1" applyAlignment="1">
      <alignment vertical="center"/>
    </xf>
    <xf numFmtId="1" fontId="8" fillId="2" borderId="0" xfId="0" applyNumberFormat="1" applyFont="1" applyFill="1" applyAlignment="1" applyProtection="1">
      <alignment vertical="top"/>
      <protection locked="0"/>
    </xf>
    <xf numFmtId="1" fontId="8" fillId="2" borderId="0" xfId="0" applyNumberFormat="1" applyFont="1" applyFill="1" applyAlignment="1" applyProtection="1">
      <alignment horizontal="center" vertical="top" wrapText="1"/>
      <protection locked="0"/>
    </xf>
    <xf numFmtId="1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0" xfId="0" applyNumberFormat="1" applyFont="1" applyFill="1" applyAlignment="1">
      <alignment vertical="center" wrapText="1"/>
    </xf>
    <xf numFmtId="1" fontId="4" fillId="2" borderId="0" xfId="0" applyNumberFormat="1" applyFont="1" applyFill="1" applyAlignment="1" applyProtection="1">
      <alignment vertical="center" wrapText="1"/>
      <protection locked="0"/>
    </xf>
    <xf numFmtId="1" fontId="3" fillId="2" borderId="0" xfId="0" applyNumberFormat="1" applyFont="1" applyFill="1" applyAlignment="1" applyProtection="1">
      <alignment vertical="center" wrapText="1"/>
      <protection locked="0"/>
    </xf>
    <xf numFmtId="2" fontId="3" fillId="2" borderId="0" xfId="0" applyNumberFormat="1" applyFont="1" applyFill="1" applyAlignment="1">
      <alignment vertical="center" wrapText="1"/>
    </xf>
    <xf numFmtId="1" fontId="16" fillId="2" borderId="1" xfId="0" applyNumberFormat="1" applyFont="1" applyFill="1" applyBorder="1">
      <alignment vertical="top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16" fillId="2" borderId="1" xfId="0" applyNumberFormat="1" applyFont="1" applyFill="1" applyBorder="1" applyProtection="1">
      <alignment vertical="top" wrapText="1"/>
      <protection locked="0"/>
    </xf>
    <xf numFmtId="2" fontId="11" fillId="2" borderId="0" xfId="0" applyNumberFormat="1" applyFont="1" applyFill="1" applyProtection="1">
      <alignment vertical="top" wrapText="1"/>
      <protection locked="0"/>
    </xf>
    <xf numFmtId="1" fontId="11" fillId="2" borderId="0" xfId="0" applyNumberFormat="1" applyFont="1" applyFill="1" applyProtection="1">
      <alignment vertical="top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vertical="center"/>
      <protection locked="0"/>
    </xf>
    <xf numFmtId="1" fontId="16" fillId="2" borderId="1" xfId="0" applyNumberFormat="1" applyFont="1" applyFill="1" applyBorder="1" applyAlignment="1" applyProtection="1">
      <alignment vertical="center" wrapText="1"/>
      <protection locked="0"/>
    </xf>
    <xf numFmtId="0" fontId="16" fillId="2" borderId="1" xfId="0" applyFont="1" applyFill="1" applyBorder="1" applyProtection="1">
      <alignment vertical="top" wrapText="1"/>
      <protection locked="0"/>
    </xf>
    <xf numFmtId="2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>
      <alignment vertical="top" wrapText="1"/>
    </xf>
    <xf numFmtId="0" fontId="30" fillId="2" borderId="0" xfId="0" applyFont="1" applyFill="1">
      <alignment vertical="top" wrapText="1"/>
    </xf>
    <xf numFmtId="1" fontId="11" fillId="2" borderId="0" xfId="0" applyNumberFormat="1" applyFont="1" applyFill="1">
      <alignment vertical="top" wrapText="1"/>
    </xf>
    <xf numFmtId="1" fontId="30" fillId="2" borderId="0" xfId="0" applyNumberFormat="1" applyFont="1" applyFill="1">
      <alignment vertical="top" wrapText="1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1" fillId="2" borderId="0" xfId="0" applyNumberFormat="1" applyFont="1" applyFill="1">
      <alignment vertical="top" wrapText="1"/>
    </xf>
    <xf numFmtId="1" fontId="17" fillId="2" borderId="0" xfId="0" applyNumberFormat="1" applyFont="1" applyFill="1" applyAlignment="1" applyProtection="1">
      <alignment vertical="center"/>
      <protection locked="0"/>
    </xf>
    <xf numFmtId="1" fontId="16" fillId="2" borderId="1" xfId="0" applyNumberFormat="1" applyFont="1" applyFill="1" applyBorder="1" applyAlignment="1" applyProtection="1">
      <alignment horizontal="right" vertical="center"/>
      <protection locked="0"/>
    </xf>
    <xf numFmtId="1" fontId="16" fillId="2" borderId="1" xfId="0" applyNumberFormat="1" applyFont="1" applyFill="1" applyBorder="1" applyAlignment="1" applyProtection="1">
      <alignment vertical="center"/>
      <protection locked="0"/>
    </xf>
    <xf numFmtId="1" fontId="16" fillId="2" borderId="0" xfId="0" applyNumberFormat="1" applyFont="1" applyFill="1" applyAlignment="1" applyProtection="1">
      <alignment vertical="center"/>
      <protection locked="0"/>
    </xf>
    <xf numFmtId="2" fontId="16" fillId="2" borderId="0" xfId="0" applyNumberFormat="1" applyFont="1" applyFill="1" applyAlignment="1" applyProtection="1">
      <alignment vertical="center"/>
      <protection locked="0"/>
    </xf>
    <xf numFmtId="2" fontId="16" fillId="2" borderId="1" xfId="0" applyNumberFormat="1" applyFont="1" applyFill="1" applyBorder="1" applyAlignment="1" applyProtection="1">
      <alignment vertical="center"/>
      <protection locked="0"/>
    </xf>
    <xf numFmtId="9" fontId="16" fillId="2" borderId="0" xfId="0" applyNumberFormat="1" applyFont="1" applyFill="1" applyAlignment="1">
      <alignment vertical="center"/>
    </xf>
    <xf numFmtId="0" fontId="16" fillId="2" borderId="1" xfId="0" applyFont="1" applyFill="1" applyBorder="1" applyAlignment="1" applyProtection="1">
      <alignment horizontal="right" vertical="center"/>
      <protection locked="0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vertical="center"/>
    </xf>
    <xf numFmtId="2" fontId="16" fillId="2" borderId="23" xfId="0" applyNumberFormat="1" applyFont="1" applyFill="1" applyBorder="1" applyAlignment="1">
      <alignment vertical="center" wrapText="1"/>
    </xf>
    <xf numFmtId="1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6" fillId="2" borderId="0" xfId="0" applyNumberFormat="1" applyFont="1" applyFill="1" applyAlignment="1">
      <alignment vertical="center" wrapText="1"/>
    </xf>
    <xf numFmtId="1" fontId="16" fillId="2" borderId="0" xfId="0" applyNumberFormat="1" applyFont="1" applyFill="1">
      <alignment vertical="top" wrapText="1"/>
    </xf>
    <xf numFmtId="1" fontId="29" fillId="2" borderId="0" xfId="0" applyNumberFormat="1" applyFont="1" applyFill="1">
      <alignment vertical="top" wrapText="1"/>
    </xf>
    <xf numFmtId="2" fontId="16" fillId="2" borderId="1" xfId="0" applyNumberFormat="1" applyFont="1" applyFill="1" applyBorder="1" applyProtection="1">
      <alignment vertical="top" wrapText="1"/>
      <protection locked="0"/>
    </xf>
    <xf numFmtId="2" fontId="16" fillId="2" borderId="1" xfId="0" applyNumberFormat="1" applyFont="1" applyFill="1" applyBorder="1">
      <alignment vertical="top" wrapText="1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1" fontId="18" fillId="2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0" fontId="33" fillId="2" borderId="0" xfId="0" applyFont="1" applyFill="1" applyBorder="1" applyAlignment="1"/>
    <xf numFmtId="2" fontId="33" fillId="2" borderId="0" xfId="0" applyNumberFormat="1" applyFont="1" applyFill="1" applyBorder="1" applyAlignment="1"/>
    <xf numFmtId="1" fontId="33" fillId="2" borderId="0" xfId="0" applyNumberFormat="1" applyFont="1" applyFill="1" applyBorder="1" applyAlignment="1"/>
    <xf numFmtId="0" fontId="12" fillId="2" borderId="0" xfId="0" applyFont="1" applyFill="1">
      <alignment vertical="top" wrapText="1"/>
    </xf>
    <xf numFmtId="0" fontId="7" fillId="2" borderId="8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1" fontId="18" fillId="2" borderId="0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Protection="1">
      <alignment vertical="top" wrapText="1"/>
      <protection locked="0"/>
    </xf>
    <xf numFmtId="1" fontId="8" fillId="2" borderId="1" xfId="0" applyNumberFormat="1" applyFont="1" applyFill="1" applyBorder="1" applyProtection="1">
      <alignment vertical="top" wrapText="1"/>
      <protection locked="0"/>
    </xf>
    <xf numFmtId="165" fontId="18" fillId="2" borderId="0" xfId="0" applyNumberFormat="1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right" vertical="center"/>
      <protection locked="0"/>
    </xf>
    <xf numFmtId="2" fontId="3" fillId="2" borderId="0" xfId="0" applyNumberFormat="1" applyFont="1" applyFill="1" applyAlignment="1" applyProtection="1">
      <alignment vertical="center"/>
      <protection locked="0"/>
    </xf>
    <xf numFmtId="1" fontId="16" fillId="2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/>
    <xf numFmtId="0" fontId="18" fillId="4" borderId="1" xfId="0" applyFont="1" applyFill="1" applyBorder="1" applyAlignment="1">
      <alignment vertical="center"/>
    </xf>
    <xf numFmtId="1" fontId="7" fillId="4" borderId="1" xfId="0" applyNumberFormat="1" applyFont="1" applyFill="1" applyBorder="1" applyAlignment="1"/>
    <xf numFmtId="2" fontId="7" fillId="4" borderId="1" xfId="0" applyNumberFormat="1" applyFont="1" applyFill="1" applyBorder="1" applyAlignment="1" applyProtection="1">
      <alignment horizontal="right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31" fillId="2" borderId="0" xfId="0" applyNumberFormat="1" applyFont="1" applyFill="1" applyAlignment="1">
      <alignment horizontal="right" vertical="top" wrapText="1"/>
    </xf>
    <xf numFmtId="0" fontId="4" fillId="2" borderId="3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 wrapText="1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" fontId="18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vertical="center"/>
      <protection locked="0"/>
    </xf>
    <xf numFmtId="0" fontId="34" fillId="2" borderId="1" xfId="0" applyNumberFormat="1" applyFont="1" applyFill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vertical="center"/>
      <protection locked="0"/>
    </xf>
    <xf numFmtId="0" fontId="18" fillId="2" borderId="0" xfId="0" applyFont="1" applyFill="1" applyProtection="1">
      <alignment vertical="top" wrapText="1"/>
      <protection locked="0"/>
    </xf>
    <xf numFmtId="0" fontId="18" fillId="2" borderId="1" xfId="0" applyFont="1" applyFill="1" applyBorder="1" applyAlignment="1">
      <alignment vertical="center"/>
    </xf>
    <xf numFmtId="0" fontId="16" fillId="2" borderId="1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2" fontId="16" fillId="2" borderId="18" xfId="0" applyNumberFormat="1" applyFont="1" applyFill="1" applyBorder="1" applyAlignment="1" applyProtection="1">
      <alignment vertical="center"/>
      <protection locked="0"/>
    </xf>
    <xf numFmtId="1" fontId="18" fillId="2" borderId="1" xfId="0" applyNumberFormat="1" applyFont="1" applyFill="1" applyBorder="1" applyAlignment="1" applyProtection="1">
      <alignment horizontal="right" vertical="center"/>
      <protection locked="0"/>
    </xf>
    <xf numFmtId="2" fontId="18" fillId="2" borderId="1" xfId="56" applyNumberFormat="1" applyFont="1" applyFill="1" applyBorder="1" applyAlignment="1" applyProtection="1">
      <alignment horizontal="right" vertical="center" wrapText="1"/>
    </xf>
    <xf numFmtId="2" fontId="18" fillId="2" borderId="0" xfId="0" applyNumberFormat="1" applyFont="1" applyFill="1" applyAlignment="1" applyProtection="1">
      <alignment vertical="center"/>
      <protection locked="0"/>
    </xf>
    <xf numFmtId="0" fontId="18" fillId="2" borderId="1" xfId="56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1" fontId="18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6" fillId="2" borderId="1" xfId="0" applyNumberFormat="1" applyFont="1" applyFill="1" applyBorder="1" applyAlignment="1" applyProtection="1">
      <alignment horizontal="right" vertical="top" wrapText="1"/>
      <protection locked="0"/>
    </xf>
    <xf numFmtId="1" fontId="16" fillId="2" borderId="0" xfId="0" applyNumberFormat="1" applyFont="1" applyFill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1" fontId="16" fillId="2" borderId="0" xfId="0" applyNumberFormat="1" applyFont="1" applyFill="1" applyAlignment="1" applyProtection="1">
      <alignment horizontal="center" vertical="top" wrapText="1"/>
      <protection locked="0"/>
    </xf>
    <xf numFmtId="2" fontId="16" fillId="2" borderId="0" xfId="0" applyNumberFormat="1" applyFont="1" applyFill="1" applyAlignment="1" applyProtection="1">
      <alignment horizontal="center" vertical="top" wrapText="1"/>
      <protection locked="0"/>
    </xf>
    <xf numFmtId="0" fontId="27" fillId="2" borderId="1" xfId="59" applyFont="1" applyFill="1" applyBorder="1" applyAlignment="1">
      <alignment horizontal="right"/>
    </xf>
    <xf numFmtId="1" fontId="16" fillId="2" borderId="1" xfId="0" applyNumberFormat="1" applyFont="1" applyFill="1" applyBorder="1" applyAlignment="1" applyProtection="1">
      <alignment horizontal="right"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Protection="1">
      <alignment vertical="top" wrapText="1"/>
      <protection locked="0"/>
    </xf>
    <xf numFmtId="1" fontId="18" fillId="2" borderId="1" xfId="0" applyNumberFormat="1" applyFont="1" applyFill="1" applyBorder="1" applyAlignment="1" applyProtection="1">
      <alignment horizontal="right" vertical="top" wrapText="1"/>
      <protection locked="0"/>
    </xf>
    <xf numFmtId="2" fontId="18" fillId="2" borderId="1" xfId="0" applyNumberFormat="1" applyFont="1" applyFill="1" applyBorder="1" applyAlignment="1" applyProtection="1">
      <alignment horizontal="right" vertical="top" wrapText="1"/>
      <protection locked="0"/>
    </xf>
    <xf numFmtId="1" fontId="16" fillId="2" borderId="18" xfId="0" applyNumberFormat="1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Protection="1">
      <alignment vertical="top" wrapText="1"/>
      <protection locked="0"/>
    </xf>
    <xf numFmtId="1" fontId="16" fillId="5" borderId="1" xfId="0" applyNumberFormat="1" applyFont="1" applyFill="1" applyBorder="1" applyAlignment="1" applyProtection="1">
      <alignment horizontal="right" vertical="top" wrapText="1"/>
      <protection locked="0"/>
    </xf>
    <xf numFmtId="0" fontId="16" fillId="5" borderId="1" xfId="56" applyFont="1" applyFill="1" applyBorder="1" applyAlignment="1" applyProtection="1">
      <alignment horizontal="center" vertical="top" wrapText="1"/>
      <protection locked="0"/>
    </xf>
    <xf numFmtId="2" fontId="16" fillId="5" borderId="1" xfId="0" applyNumberFormat="1" applyFont="1" applyFill="1" applyBorder="1" applyAlignment="1" applyProtection="1">
      <alignment horizontal="right" vertical="top" wrapText="1"/>
      <protection locked="0"/>
    </xf>
    <xf numFmtId="0" fontId="16" fillId="5" borderId="1" xfId="0" applyFont="1" applyFill="1" applyBorder="1" applyAlignment="1" applyProtection="1">
      <alignment vertical="center"/>
      <protection locked="0"/>
    </xf>
    <xf numFmtId="1" fontId="16" fillId="5" borderId="1" xfId="0" applyNumberFormat="1" applyFont="1" applyFill="1" applyBorder="1" applyAlignment="1" applyProtection="1">
      <alignment horizontal="right" vertical="center"/>
      <protection locked="0"/>
    </xf>
    <xf numFmtId="1" fontId="16" fillId="5" borderId="1" xfId="0" applyNumberFormat="1" applyFont="1" applyFill="1" applyBorder="1" applyAlignment="1" applyProtection="1">
      <alignment vertical="center"/>
      <protection locked="0"/>
    </xf>
    <xf numFmtId="2" fontId="16" fillId="5" borderId="1" xfId="56" applyNumberFormat="1" applyFont="1" applyFill="1" applyBorder="1" applyAlignment="1" applyProtection="1">
      <alignment horizontal="right" vertical="center" wrapText="1"/>
    </xf>
    <xf numFmtId="2" fontId="17" fillId="2" borderId="0" xfId="0" applyNumberFormat="1" applyFont="1" applyFill="1" applyAlignment="1" applyProtection="1">
      <alignment vertical="center"/>
      <protection locked="0"/>
    </xf>
    <xf numFmtId="2" fontId="7" fillId="2" borderId="0" xfId="0" applyNumberFormat="1" applyFont="1" applyFill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vertical="center"/>
    </xf>
    <xf numFmtId="1" fontId="16" fillId="5" borderId="1" xfId="0" applyNumberFormat="1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1" fontId="28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>
      <alignment vertical="top" wrapText="1"/>
    </xf>
    <xf numFmtId="0" fontId="18" fillId="2" borderId="1" xfId="0" applyFont="1" applyFill="1" applyBorder="1" applyAlignment="1">
      <alignment horizontal="center" vertical="center"/>
    </xf>
    <xf numFmtId="1" fontId="27" fillId="5" borderId="1" xfId="0" applyNumberFormat="1" applyFont="1" applyFill="1" applyBorder="1" applyAlignment="1">
      <alignment vertical="center"/>
    </xf>
    <xf numFmtId="2" fontId="28" fillId="5" borderId="1" xfId="0" applyNumberFormat="1" applyFont="1" applyFill="1" applyBorder="1" applyAlignment="1">
      <alignment horizontal="right" vertical="center"/>
    </xf>
    <xf numFmtId="2" fontId="28" fillId="5" borderId="1" xfId="0" applyNumberFormat="1" applyFont="1" applyFill="1" applyBorder="1" applyAlignment="1">
      <alignment vertical="center"/>
    </xf>
    <xf numFmtId="2" fontId="16" fillId="5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" fontId="27" fillId="2" borderId="1" xfId="0" applyNumberFormat="1" applyFont="1" applyFill="1" applyBorder="1" applyAlignment="1">
      <alignment horizontal="right" vertical="center"/>
    </xf>
    <xf numFmtId="1" fontId="16" fillId="2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0" xfId="0" applyNumberFormat="1" applyFont="1" applyFill="1" applyAlignment="1" applyProtection="1">
      <alignment vertical="center"/>
      <protection locked="0"/>
    </xf>
    <xf numFmtId="2" fontId="7" fillId="2" borderId="0" xfId="0" applyNumberFormat="1" applyFont="1" applyFill="1" applyAlignment="1" applyProtection="1">
      <alignment horizontal="right" vertical="center"/>
      <protection locked="0"/>
    </xf>
    <xf numFmtId="2" fontId="18" fillId="2" borderId="1" xfId="58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alignment vertical="top" wrapText="1"/>
      <protection locked="0"/>
    </xf>
    <xf numFmtId="2" fontId="18" fillId="2" borderId="1" xfId="0" applyNumberFormat="1" applyFont="1" applyFill="1" applyBorder="1" applyProtection="1">
      <alignment vertical="top" wrapText="1"/>
      <protection locked="0"/>
    </xf>
    <xf numFmtId="1" fontId="7" fillId="2" borderId="0" xfId="0" applyNumberFormat="1" applyFont="1" applyFill="1" applyAlignment="1" applyProtection="1">
      <alignment vertical="top"/>
      <protection locked="0"/>
    </xf>
    <xf numFmtId="1" fontId="4" fillId="2" borderId="0" xfId="0" applyNumberFormat="1" applyFont="1" applyFill="1" applyAlignment="1">
      <alignment horizontal="right" vertical="top" wrapText="1"/>
    </xf>
    <xf numFmtId="1" fontId="18" fillId="2" borderId="1" xfId="0" applyNumberFormat="1" applyFont="1" applyFill="1" applyBorder="1">
      <alignment vertical="top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vertical="center" wrapText="1"/>
    </xf>
    <xf numFmtId="1" fontId="16" fillId="5" borderId="1" xfId="0" applyNumberFormat="1" applyFont="1" applyFill="1" applyBorder="1" applyAlignment="1" applyProtection="1">
      <alignment vertical="center" wrapText="1"/>
      <protection locked="0"/>
    </xf>
    <xf numFmtId="2" fontId="3" fillId="5" borderId="0" xfId="0" applyNumberFormat="1" applyFont="1" applyFill="1" applyAlignment="1">
      <alignment vertical="center" wrapText="1"/>
    </xf>
    <xf numFmtId="1" fontId="3" fillId="5" borderId="0" xfId="0" applyNumberFormat="1" applyFont="1" applyFill="1" applyAlignment="1">
      <alignment vertical="center" wrapText="1"/>
    </xf>
    <xf numFmtId="1" fontId="4" fillId="2" borderId="1" xfId="0" applyNumberFormat="1" applyFont="1" applyFill="1" applyBorder="1">
      <alignment vertical="top" wrapText="1"/>
    </xf>
    <xf numFmtId="2" fontId="18" fillId="2" borderId="1" xfId="0" applyNumberFormat="1" applyFont="1" applyFill="1" applyBorder="1">
      <alignment vertical="top" wrapText="1"/>
    </xf>
    <xf numFmtId="0" fontId="4" fillId="2" borderId="0" xfId="0" applyFont="1" applyFill="1">
      <alignment vertical="top" wrapText="1"/>
    </xf>
    <xf numFmtId="1" fontId="18" fillId="2" borderId="1" xfId="0" applyNumberFormat="1" applyFont="1" applyFill="1" applyBorder="1" applyProtection="1">
      <alignment vertical="top" wrapText="1"/>
      <protection locked="0"/>
    </xf>
    <xf numFmtId="1" fontId="16" fillId="5" borderId="1" xfId="0" applyNumberFormat="1" applyFont="1" applyFill="1" applyBorder="1" applyProtection="1">
      <alignment vertical="top" wrapText="1"/>
      <protection locked="0"/>
    </xf>
    <xf numFmtId="0" fontId="4" fillId="2" borderId="30" xfId="0" applyFont="1" applyFill="1" applyBorder="1" applyAlignment="1">
      <alignment horizontal="center" vertical="center" wrapText="1"/>
    </xf>
    <xf numFmtId="0" fontId="8" fillId="2" borderId="1" xfId="0" applyFont="1" applyFill="1" applyBorder="1" applyProtection="1">
      <alignment vertical="top" wrapText="1"/>
      <protection locked="0"/>
    </xf>
    <xf numFmtId="0" fontId="35" fillId="0" borderId="0" xfId="0" applyFont="1">
      <alignment vertical="top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6" fillId="2" borderId="0" xfId="0" applyNumberFormat="1" applyFont="1" applyFill="1" applyAlignment="1" applyProtection="1">
      <alignment horizontal="right" vertical="center"/>
      <protection locked="0"/>
    </xf>
    <xf numFmtId="1" fontId="36" fillId="2" borderId="0" xfId="0" applyNumberFormat="1" applyFont="1" applyFill="1" applyAlignment="1" applyProtection="1">
      <alignment vertical="center"/>
      <protection locked="0"/>
    </xf>
    <xf numFmtId="2" fontId="36" fillId="2" borderId="0" xfId="0" applyNumberFormat="1" applyFont="1" applyFill="1" applyAlignment="1" applyProtection="1">
      <alignment horizontal="right" vertical="center"/>
      <protection locked="0"/>
    </xf>
    <xf numFmtId="2" fontId="36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right" vertical="top" wrapText="1"/>
      <protection locked="0"/>
    </xf>
    <xf numFmtId="0" fontId="18" fillId="2" borderId="0" xfId="0" applyFont="1" applyFill="1" applyAlignment="1" applyProtection="1">
      <alignment horizontal="right" vertical="top" wrapText="1"/>
      <protection locked="0"/>
    </xf>
    <xf numFmtId="0" fontId="16" fillId="2" borderId="1" xfId="0" applyNumberFormat="1" applyFont="1" applyFill="1" applyBorder="1" applyAlignment="1" applyProtection="1">
      <alignment vertical="center"/>
      <protection locked="0"/>
    </xf>
    <xf numFmtId="2" fontId="30" fillId="2" borderId="0" xfId="0" applyNumberFormat="1" applyFont="1" applyFill="1">
      <alignment vertical="top" wrapText="1"/>
    </xf>
    <xf numFmtId="2" fontId="16" fillId="2" borderId="0" xfId="0" applyNumberFormat="1" applyFont="1" applyFill="1">
      <alignment vertical="top" wrapText="1"/>
    </xf>
    <xf numFmtId="0" fontId="3" fillId="2" borderId="0" xfId="0" applyFont="1" applyFill="1" applyProtection="1">
      <alignment vertical="top" wrapText="1"/>
      <protection locked="0"/>
    </xf>
    <xf numFmtId="16" fontId="7" fillId="2" borderId="0" xfId="0" applyNumberFormat="1" applyFont="1" applyFill="1" applyProtection="1">
      <alignment vertical="top" wrapText="1"/>
      <protection locked="0"/>
    </xf>
    <xf numFmtId="0" fontId="7" fillId="2" borderId="0" xfId="0" applyFont="1" applyFill="1" applyAlignment="1" applyProtection="1">
      <alignment horizontal="right" vertical="top" wrapText="1"/>
      <protection locked="0"/>
    </xf>
    <xf numFmtId="2" fontId="7" fillId="2" borderId="0" xfId="0" applyNumberFormat="1" applyFont="1" applyFill="1" applyAlignment="1" applyProtection="1">
      <alignment horizontal="center" vertical="top" wrapText="1"/>
      <protection locked="0"/>
    </xf>
    <xf numFmtId="2" fontId="17" fillId="2" borderId="0" xfId="0" applyNumberFormat="1" applyFont="1" applyFill="1" applyAlignment="1" applyProtection="1">
      <alignment horizontal="right" vertical="center"/>
      <protection locked="0"/>
    </xf>
    <xf numFmtId="0" fontId="2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/>
    <xf numFmtId="0" fontId="0" fillId="2" borderId="0" xfId="0" applyFill="1" applyAlignment="1"/>
    <xf numFmtId="0" fontId="28" fillId="2" borderId="1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27" fillId="2" borderId="1" xfId="0" applyFont="1" applyFill="1" applyBorder="1" applyAlignment="1"/>
    <xf numFmtId="2" fontId="27" fillId="2" borderId="1" xfId="0" applyNumberFormat="1" applyFont="1" applyFill="1" applyBorder="1" applyAlignment="1"/>
    <xf numFmtId="0" fontId="28" fillId="2" borderId="1" xfId="0" applyFont="1" applyFill="1" applyBorder="1" applyAlignment="1"/>
    <xf numFmtId="2" fontId="28" fillId="2" borderId="1" xfId="0" applyNumberFormat="1" applyFont="1" applyFill="1" applyBorder="1" applyAlignment="1"/>
    <xf numFmtId="0" fontId="18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/>
    <xf numFmtId="0" fontId="26" fillId="2" borderId="0" xfId="0" applyFont="1" applyFill="1" applyAlignment="1"/>
    <xf numFmtId="0" fontId="28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6" fillId="2" borderId="1" xfId="0" applyFont="1" applyFill="1" applyBorder="1" applyAlignment="1"/>
    <xf numFmtId="0" fontId="38" fillId="2" borderId="1" xfId="0" applyFont="1" applyFill="1" applyBorder="1" applyAlignment="1"/>
    <xf numFmtId="0" fontId="25" fillId="2" borderId="1" xfId="0" applyFont="1" applyFill="1" applyBorder="1" applyAlignment="1"/>
    <xf numFmtId="0" fontId="26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4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/>
    <xf numFmtId="0" fontId="41" fillId="0" borderId="1" xfId="0" applyFont="1" applyBorder="1" applyAlignment="1"/>
    <xf numFmtId="0" fontId="41" fillId="0" borderId="0" xfId="0" applyFont="1" applyAlignment="1"/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/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horizontal="center"/>
    </xf>
    <xf numFmtId="0" fontId="45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wrapText="1"/>
    </xf>
    <xf numFmtId="0" fontId="44" fillId="0" borderId="1" xfId="0" applyFont="1" applyBorder="1" applyAlignment="1"/>
    <xf numFmtId="16" fontId="16" fillId="2" borderId="0" xfId="0" applyNumberFormat="1" applyFont="1" applyFill="1" applyProtection="1">
      <alignment vertical="top" wrapText="1"/>
      <protection locked="0"/>
    </xf>
    <xf numFmtId="0" fontId="46" fillId="2" borderId="0" xfId="0" applyFont="1" applyFill="1" applyAlignment="1" applyProtection="1">
      <alignment horizontal="right" vertical="top" wrapText="1"/>
      <protection locked="0"/>
    </xf>
    <xf numFmtId="0" fontId="18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48" fillId="2" borderId="1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left" vertical="center" wrapText="1"/>
    </xf>
    <xf numFmtId="2" fontId="49" fillId="2" borderId="1" xfId="0" applyNumberFormat="1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2" fontId="24" fillId="2" borderId="1" xfId="0" applyNumberFormat="1" applyFont="1" applyFill="1" applyBorder="1" applyAlignment="1">
      <alignment horizontal="right" vertical="center" wrapText="1"/>
    </xf>
    <xf numFmtId="0" fontId="50" fillId="2" borderId="1" xfId="0" applyFont="1" applyFill="1" applyBorder="1" applyAlignment="1">
      <alignment horizontal="center"/>
    </xf>
    <xf numFmtId="2" fontId="49" fillId="2" borderId="1" xfId="0" applyNumberFormat="1" applyFont="1" applyFill="1" applyBorder="1" applyAlignment="1">
      <alignment horizontal="right" vertical="center" wrapText="1"/>
    </xf>
    <xf numFmtId="0" fontId="50" fillId="2" borderId="1" xfId="0" applyFont="1" applyFill="1" applyBorder="1" applyAlignment="1"/>
    <xf numFmtId="0" fontId="48" fillId="2" borderId="1" xfId="0" applyFont="1" applyFill="1" applyBorder="1" applyAlignment="1"/>
    <xf numFmtId="2" fontId="48" fillId="2" borderId="1" xfId="0" applyNumberFormat="1" applyFont="1" applyFill="1" applyBorder="1" applyAlignment="1"/>
    <xf numFmtId="0" fontId="47" fillId="2" borderId="12" xfId="0" applyFont="1" applyFill="1" applyBorder="1" applyAlignment="1">
      <alignment horizontal="center" vertical="center"/>
    </xf>
    <xf numFmtId="0" fontId="51" fillId="2" borderId="12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12" fillId="2" borderId="0" xfId="0" applyFont="1" applyFill="1" applyAlignment="1" applyProtection="1">
      <alignment horizontal="center" vertical="top" wrapText="1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2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1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8" fillId="2" borderId="1" xfId="56" applyFont="1" applyFill="1" applyBorder="1" applyAlignment="1" applyProtection="1">
      <alignment horizontal="center" vertical="center" wrapText="1"/>
      <protection locked="0"/>
    </xf>
    <xf numFmtId="1" fontId="18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2" fontId="18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8" fillId="2" borderId="11" xfId="0" applyNumberFormat="1" applyFont="1" applyFill="1" applyBorder="1" applyAlignment="1">
      <alignment horizontal="center" vertical="center" wrapText="1"/>
    </xf>
    <xf numFmtId="1" fontId="18" fillId="2" borderId="19" xfId="0" applyNumberFormat="1" applyFont="1" applyFill="1" applyBorder="1" applyAlignment="1">
      <alignment horizontal="center" vertical="center" wrapText="1"/>
    </xf>
    <xf numFmtId="1" fontId="18" fillId="2" borderId="18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24" xfId="0" applyNumberFormat="1" applyFont="1" applyFill="1" applyBorder="1" applyAlignment="1">
      <alignment horizontal="center" vertical="center" wrapText="1"/>
    </xf>
    <xf numFmtId="1" fontId="18" fillId="2" borderId="22" xfId="0" applyNumberFormat="1" applyFont="1" applyFill="1" applyBorder="1" applyAlignment="1">
      <alignment horizontal="center" vertical="center" wrapText="1"/>
    </xf>
    <xf numFmtId="1" fontId="18" fillId="2" borderId="20" xfId="0" applyNumberFormat="1" applyFont="1" applyFill="1" applyBorder="1" applyAlignment="1">
      <alignment horizontal="center" vertical="center" wrapText="1"/>
    </xf>
    <xf numFmtId="1" fontId="18" fillId="2" borderId="12" xfId="0" applyNumberFormat="1" applyFont="1" applyFill="1" applyBorder="1" applyAlignment="1">
      <alignment horizontal="center" vertical="center" wrapText="1"/>
    </xf>
    <xf numFmtId="1" fontId="18" fillId="2" borderId="23" xfId="0" applyNumberFormat="1" applyFont="1" applyFill="1" applyBorder="1" applyAlignment="1">
      <alignment horizontal="center" vertical="center" wrapText="1"/>
    </xf>
    <xf numFmtId="1" fontId="18" fillId="2" borderId="21" xfId="0" applyNumberFormat="1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 wrapText="1"/>
    </xf>
    <xf numFmtId="2" fontId="28" fillId="2" borderId="16" xfId="0" applyNumberFormat="1" applyFont="1" applyFill="1" applyBorder="1" applyAlignment="1">
      <alignment horizontal="center" vertical="center" wrapText="1"/>
    </xf>
    <xf numFmtId="2" fontId="28" fillId="2" borderId="25" xfId="0" applyNumberFormat="1" applyFont="1" applyFill="1" applyBorder="1" applyAlignment="1">
      <alignment horizontal="center" vertical="center" wrapText="1"/>
    </xf>
    <xf numFmtId="2" fontId="28" fillId="2" borderId="17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8" fillId="2" borderId="12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" fontId="18" fillId="2" borderId="16" xfId="0" applyNumberFormat="1" applyFont="1" applyFill="1" applyBorder="1" applyAlignment="1">
      <alignment horizontal="center" vertical="center"/>
    </xf>
    <xf numFmtId="1" fontId="18" fillId="2" borderId="17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9" xfId="0" applyNumberFormat="1" applyFont="1" applyFill="1" applyBorder="1" applyAlignment="1" applyProtection="1">
      <alignment horizontal="center" vertical="top" wrapText="1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" xfId="0" applyNumberFormat="1" applyFont="1" applyFill="1" applyBorder="1" applyAlignment="1" applyProtection="1">
      <alignment vertical="center" wrapText="1"/>
      <protection locked="0"/>
    </xf>
    <xf numFmtId="1" fontId="18" fillId="2" borderId="16" xfId="0" applyNumberFormat="1" applyFont="1" applyFill="1" applyBorder="1" applyAlignment="1" applyProtection="1">
      <alignment vertical="center" wrapText="1"/>
      <protection locked="0"/>
    </xf>
    <xf numFmtId="1" fontId="18" fillId="2" borderId="14" xfId="0" applyNumberFormat="1" applyFont="1" applyFill="1" applyBorder="1" applyAlignment="1" applyProtection="1">
      <alignment vertical="center" wrapText="1"/>
      <protection locked="0"/>
    </xf>
    <xf numFmtId="1" fontId="18" fillId="2" borderId="29" xfId="0" applyNumberFormat="1" applyFont="1" applyFill="1" applyBorder="1" applyAlignment="1" applyProtection="1">
      <alignment vertical="center" wrapText="1"/>
      <protection locked="0"/>
    </xf>
    <xf numFmtId="2" fontId="18" fillId="2" borderId="1" xfId="0" applyNumberFormat="1" applyFont="1" applyFill="1" applyBorder="1" applyAlignment="1">
      <alignment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6" xfId="0" applyNumberFormat="1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2" fontId="12" fillId="5" borderId="0" xfId="0" applyNumberFormat="1" applyFont="1" applyFill="1" applyAlignment="1" applyProtection="1">
      <alignment horizontal="center" vertical="center" wrapText="1"/>
      <protection locked="0"/>
    </xf>
    <xf numFmtId="2" fontId="12" fillId="2" borderId="0" xfId="0" applyNumberFormat="1" applyFont="1" applyFill="1" applyAlignment="1" applyProtection="1">
      <alignment horizontal="center" vertical="center"/>
      <protection locked="0"/>
    </xf>
    <xf numFmtId="1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3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" fontId="4" fillId="2" borderId="30" xfId="0" applyNumberFormat="1" applyFont="1" applyFill="1" applyBorder="1" applyAlignment="1">
      <alignment horizontal="center" vertical="top" wrapText="1"/>
    </xf>
    <xf numFmtId="1" fontId="4" fillId="2" borderId="31" xfId="0" applyNumberFormat="1" applyFont="1" applyFill="1" applyBorder="1" applyAlignment="1">
      <alignment horizontal="center" vertical="center" wrapText="1"/>
    </xf>
    <xf numFmtId="1" fontId="5" fillId="2" borderId="32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 applyProtection="1">
      <alignment horizontal="left" vertical="top" wrapText="1"/>
      <protection locked="0"/>
    </xf>
    <xf numFmtId="1" fontId="18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0" fontId="27" fillId="6" borderId="11" xfId="0" applyFont="1" applyFill="1" applyBorder="1" applyAlignment="1">
      <alignment horizontal="center"/>
    </xf>
    <xf numFmtId="0" fontId="27" fillId="6" borderId="19" xfId="0" applyFont="1" applyFill="1" applyBorder="1" applyAlignment="1">
      <alignment horizontal="center"/>
    </xf>
    <xf numFmtId="0" fontId="27" fillId="6" borderId="18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3" fillId="0" borderId="11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7" fillId="2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60">
    <cellStyle name="Comma 2" xfId="1"/>
    <cellStyle name="Comma 3" xfId="2"/>
    <cellStyle name="Excel Built-in Normal" xfId="3"/>
    <cellStyle name="Excel Built-in Normal 2" xfId="4"/>
    <cellStyle name="Followed Hyperlink" xfId="5" builtinId="9" customBuiltin="1"/>
    <cellStyle name="Heading 1" xfId="6" builtinId="16" customBuiltin="1"/>
    <cellStyle name="Heading 1 2" xfId="7"/>
    <cellStyle name="Heading 1 2 2" xfId="8"/>
    <cellStyle name="Heading 1 3" xfId="9"/>
    <cellStyle name="Heading 2" xfId="10" builtinId="17" customBuiltin="1"/>
    <cellStyle name="Heading 2 2" xfId="11"/>
    <cellStyle name="Heading 2 2 2" xfId="12"/>
    <cellStyle name="Heading 2 3" xfId="13"/>
    <cellStyle name="Hyperlink" xfId="14" builtinId="8" customBuiltin="1"/>
    <cellStyle name="Hyperlink 2" xfId="15"/>
    <cellStyle name="Normal" xfId="0" builtinId="0" customBuiltin="1"/>
    <cellStyle name="Normal 190" xfId="16"/>
    <cellStyle name="Normal 2" xfId="17"/>
    <cellStyle name="Normal 2 2" xfId="18"/>
    <cellStyle name="Normal 2 2 2" xfId="19"/>
    <cellStyle name="Normal 2 2 2 2" xfId="20"/>
    <cellStyle name="Normal 2 2 2 2 2" xfId="21"/>
    <cellStyle name="Normal 2 2 2 2 3" xfId="22"/>
    <cellStyle name="Normal 2 2 2 2 4" xfId="23"/>
    <cellStyle name="Normal 2 2 2 3" xfId="24"/>
    <cellStyle name="Normal 2 2 3" xfId="25"/>
    <cellStyle name="Normal 2 2 4" xfId="26"/>
    <cellStyle name="Normal 2 2 5" xfId="27"/>
    <cellStyle name="Normal 2 2 6" xfId="28"/>
    <cellStyle name="Normal 2 3" xfId="29"/>
    <cellStyle name="Normal 2 3 2" xfId="30"/>
    <cellStyle name="Normal 2 3 2 2" xfId="31"/>
    <cellStyle name="Normal 2 3 2 3" xfId="32"/>
    <cellStyle name="Normal 2 3 3" xfId="33"/>
    <cellStyle name="Normal 2 3 4" xfId="34"/>
    <cellStyle name="Normal 2 4" xfId="35"/>
    <cellStyle name="Normal 2 5" xfId="36"/>
    <cellStyle name="Normal 224" xfId="37"/>
    <cellStyle name="Normal 225" xfId="38"/>
    <cellStyle name="Normal 226" xfId="39"/>
    <cellStyle name="Normal 227" xfId="40"/>
    <cellStyle name="Normal 228" xfId="41"/>
    <cellStyle name="Normal 230" xfId="42"/>
    <cellStyle name="Normal 231" xfId="43"/>
    <cellStyle name="Normal 232" xfId="44"/>
    <cellStyle name="Normal 233" xfId="45"/>
    <cellStyle name="Normal 234" xfId="46"/>
    <cellStyle name="Normal 235" xfId="47"/>
    <cellStyle name="Normal 238" xfId="48"/>
    <cellStyle name="Normal 239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5" xfId="56"/>
    <cellStyle name="Normal 6" xfId="57"/>
    <cellStyle name="Normal 7" xfId="59"/>
    <cellStyle name="Percent" xfId="58" builtinId="5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CustomerList" displayName="CustomerList" ref="A3:G57" totalsRowShown="0" headerRowDxfId="87" dataDxfId="86" totalsRowDxfId="85">
  <autoFilter ref="A3:G57"/>
  <tableColumns count="7">
    <tableColumn id="1" name="SR" dataDxfId="84" totalsRowDxfId="83"/>
    <tableColumn id="2" name="BANKS" dataDxfId="82" totalsRowDxfId="81"/>
    <tableColumn id="3" name="RURAL" dataDxfId="80" totalsRowDxfId="79"/>
    <tableColumn id="4" name="SEMI URBAN" dataDxfId="78" totalsRowDxfId="77"/>
    <tableColumn id="5" name="URBAN" dataDxfId="76" totalsRowDxfId="75"/>
    <tableColumn id="6" name="TOTAL" dataDxfId="74" totalsRowDxfId="73">
      <calculatedColumnFormula>CustomerList[[#This Row],[RURAL]]+CustomerList[[#This Row],[SEMI URBAN]]+CustomerList[[#This Row],[URBAN]]</calculatedColumnFormula>
    </tableColumn>
    <tableColumn id="8" name="ATMS" dataDxfId="72" totalsRowDxfId="71"/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63"/>
    <pageSetUpPr autoPageBreaks="0"/>
  </sheetPr>
  <dimension ref="A1:O70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64" sqref="A64:XFD70"/>
    </sheetView>
  </sheetViews>
  <sheetFormatPr defaultRowHeight="18.75" customHeight="1" x14ac:dyDescent="0.2"/>
  <cols>
    <col min="1" max="1" width="5.7109375" style="48" customWidth="1"/>
    <col min="2" max="2" width="25.85546875" style="48" customWidth="1"/>
    <col min="3" max="3" width="12.42578125" style="52" bestFit="1" customWidth="1"/>
    <col min="4" max="4" width="13.140625" style="52" customWidth="1"/>
    <col min="5" max="5" width="12.28515625" style="52" bestFit="1" customWidth="1"/>
    <col min="6" max="6" width="12.140625" style="193" bestFit="1" customWidth="1"/>
    <col min="7" max="7" width="11" style="52" bestFit="1" customWidth="1"/>
    <col min="8" max="8" width="0" style="48" hidden="1" customWidth="1"/>
    <col min="9" max="9" width="11.5703125" style="48" hidden="1" customWidth="1"/>
    <col min="10" max="13" width="0" style="48" hidden="1" customWidth="1"/>
    <col min="14" max="16384" width="9.140625" style="48"/>
  </cols>
  <sheetData>
    <row r="1" spans="1:13" ht="18.75" customHeight="1" x14ac:dyDescent="0.2">
      <c r="A1" s="355" t="s">
        <v>331</v>
      </c>
      <c r="B1" s="355"/>
      <c r="C1" s="355"/>
      <c r="D1" s="355"/>
      <c r="E1" s="355"/>
      <c r="F1" s="355"/>
      <c r="G1" s="355"/>
    </row>
    <row r="2" spans="1:13" s="49" customFormat="1" ht="15" customHeight="1" x14ac:dyDescent="0.2">
      <c r="A2" s="356" t="s">
        <v>98</v>
      </c>
      <c r="B2" s="356"/>
      <c r="C2" s="356"/>
      <c r="D2" s="356"/>
      <c r="E2" s="356"/>
      <c r="F2" s="356"/>
      <c r="G2" s="356"/>
    </row>
    <row r="3" spans="1:13" s="51" customFormat="1" ht="15" customHeight="1" x14ac:dyDescent="0.2">
      <c r="A3" s="50" t="s">
        <v>217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0</v>
      </c>
      <c r="G3" s="50" t="s">
        <v>7</v>
      </c>
      <c r="I3" s="157">
        <v>42720</v>
      </c>
      <c r="J3" s="158"/>
      <c r="K3" s="158"/>
      <c r="L3" s="159" t="s">
        <v>295</v>
      </c>
      <c r="M3" s="158"/>
    </row>
    <row r="4" spans="1:13" ht="14.1" customHeight="1" x14ac:dyDescent="0.2">
      <c r="A4" s="53">
        <v>1</v>
      </c>
      <c r="B4" s="54" t="s">
        <v>55</v>
      </c>
      <c r="C4" s="54">
        <v>77</v>
      </c>
      <c r="D4" s="54">
        <v>46</v>
      </c>
      <c r="E4" s="54">
        <v>82</v>
      </c>
      <c r="F4" s="191">
        <f>CustomerList[[#This Row],[RURAL]]+CustomerList[[#This Row],[SEMI URBAN]]+CustomerList[[#This Row],[URBAN]]</f>
        <v>205</v>
      </c>
      <c r="G4" s="54">
        <v>90</v>
      </c>
      <c r="I4" s="48">
        <v>469</v>
      </c>
      <c r="J4" s="48">
        <f>CustomerList[[#This Row],[TOTAL]]-I4</f>
        <v>-264</v>
      </c>
      <c r="L4" s="48">
        <v>585</v>
      </c>
      <c r="M4" s="48">
        <f>CustomerList[[#This Row],[ATMS]]-L4</f>
        <v>-495</v>
      </c>
    </row>
    <row r="5" spans="1:13" ht="14.1" customHeight="1" x14ac:dyDescent="0.2">
      <c r="A5" s="185">
        <v>2</v>
      </c>
      <c r="B5" s="186" t="s">
        <v>56</v>
      </c>
      <c r="C5" s="186">
        <v>2</v>
      </c>
      <c r="D5" s="186">
        <v>6</v>
      </c>
      <c r="E5" s="186">
        <v>37</v>
      </c>
      <c r="F5" s="191">
        <f>CustomerList[[#This Row],[RURAL]]+CustomerList[[#This Row],[SEMI URBAN]]+CustomerList[[#This Row],[URBAN]]</f>
        <v>45</v>
      </c>
      <c r="G5" s="187">
        <v>40</v>
      </c>
    </row>
    <row r="6" spans="1:13" ht="14.1" customHeight="1" x14ac:dyDescent="0.2">
      <c r="A6" s="53">
        <v>3</v>
      </c>
      <c r="B6" s="186" t="s">
        <v>57</v>
      </c>
      <c r="C6" s="186">
        <v>29</v>
      </c>
      <c r="D6" s="186">
        <v>74</v>
      </c>
      <c r="E6" s="186">
        <v>88</v>
      </c>
      <c r="F6" s="191">
        <f>CustomerList[[#This Row],[RURAL]]+CustomerList[[#This Row],[SEMI URBAN]]+CustomerList[[#This Row],[URBAN]]</f>
        <v>191</v>
      </c>
      <c r="G6" s="187">
        <v>350</v>
      </c>
    </row>
    <row r="7" spans="1:13" ht="14.1" customHeight="1" x14ac:dyDescent="0.2">
      <c r="A7" s="185">
        <v>4</v>
      </c>
      <c r="B7" s="186" t="s">
        <v>58</v>
      </c>
      <c r="C7" s="186">
        <v>188</v>
      </c>
      <c r="D7" s="186">
        <v>136</v>
      </c>
      <c r="E7" s="186">
        <v>116</v>
      </c>
      <c r="F7" s="191">
        <f>CustomerList[[#This Row],[RURAL]]+CustomerList[[#This Row],[SEMI URBAN]]+CustomerList[[#This Row],[URBAN]]</f>
        <v>440</v>
      </c>
      <c r="G7" s="187">
        <v>715</v>
      </c>
    </row>
    <row r="8" spans="1:13" ht="14.1" customHeight="1" x14ac:dyDescent="0.2">
      <c r="A8" s="53">
        <v>5</v>
      </c>
      <c r="B8" s="186" t="s">
        <v>59</v>
      </c>
      <c r="C8" s="186">
        <v>86</v>
      </c>
      <c r="D8" s="186">
        <v>22</v>
      </c>
      <c r="E8" s="186">
        <v>37</v>
      </c>
      <c r="F8" s="191">
        <f>CustomerList[[#This Row],[RURAL]]+CustomerList[[#This Row],[SEMI URBAN]]+CustomerList[[#This Row],[URBAN]]</f>
        <v>145</v>
      </c>
      <c r="G8" s="187">
        <v>150</v>
      </c>
    </row>
    <row r="9" spans="1:13" ht="14.1" customHeight="1" x14ac:dyDescent="0.2">
      <c r="A9" s="185">
        <v>6</v>
      </c>
      <c r="B9" s="186" t="s">
        <v>60</v>
      </c>
      <c r="C9" s="186">
        <v>28</v>
      </c>
      <c r="D9" s="186">
        <v>96</v>
      </c>
      <c r="E9" s="186">
        <v>103</v>
      </c>
      <c r="F9" s="191">
        <f>CustomerList[[#This Row],[RURAL]]+CustomerList[[#This Row],[SEMI URBAN]]+CustomerList[[#This Row],[URBAN]]</f>
        <v>227</v>
      </c>
      <c r="G9" s="187">
        <v>270</v>
      </c>
    </row>
    <row r="10" spans="1:13" ht="14.1" customHeight="1" x14ac:dyDescent="0.2">
      <c r="A10" s="53">
        <v>7</v>
      </c>
      <c r="B10" s="186" t="s">
        <v>61</v>
      </c>
      <c r="C10" s="186">
        <v>229</v>
      </c>
      <c r="D10" s="186">
        <v>135</v>
      </c>
      <c r="E10" s="186">
        <v>105</v>
      </c>
      <c r="F10" s="191">
        <f>CustomerList[[#This Row],[RURAL]]+CustomerList[[#This Row],[SEMI URBAN]]+CustomerList[[#This Row],[URBAN]]</f>
        <v>469</v>
      </c>
      <c r="G10" s="187">
        <v>580</v>
      </c>
    </row>
    <row r="11" spans="1:13" ht="14.1" customHeight="1" x14ac:dyDescent="0.2">
      <c r="A11" s="185">
        <v>8</v>
      </c>
      <c r="B11" s="186" t="s">
        <v>48</v>
      </c>
      <c r="C11" s="186">
        <v>9</v>
      </c>
      <c r="D11" s="186">
        <v>17</v>
      </c>
      <c r="E11" s="186">
        <v>38</v>
      </c>
      <c r="F11" s="191">
        <f>CustomerList[[#This Row],[RURAL]]+CustomerList[[#This Row],[SEMI URBAN]]+CustomerList[[#This Row],[URBAN]]</f>
        <v>64</v>
      </c>
      <c r="G11" s="187">
        <v>93</v>
      </c>
    </row>
    <row r="12" spans="1:13" ht="14.1" customHeight="1" x14ac:dyDescent="0.2">
      <c r="A12" s="53">
        <v>9</v>
      </c>
      <c r="B12" s="186" t="s">
        <v>49</v>
      </c>
      <c r="C12" s="186">
        <v>9</v>
      </c>
      <c r="D12" s="186">
        <v>14</v>
      </c>
      <c r="E12" s="186">
        <v>45</v>
      </c>
      <c r="F12" s="191">
        <f>CustomerList[[#This Row],[RURAL]]+CustomerList[[#This Row],[SEMI URBAN]]+CustomerList[[#This Row],[URBAN]]</f>
        <v>68</v>
      </c>
      <c r="G12" s="187">
        <v>59</v>
      </c>
    </row>
    <row r="13" spans="1:13" ht="14.1" customHeight="1" x14ac:dyDescent="0.2">
      <c r="A13" s="185">
        <v>10</v>
      </c>
      <c r="B13" s="186" t="s">
        <v>81</v>
      </c>
      <c r="C13" s="186">
        <v>22</v>
      </c>
      <c r="D13" s="186">
        <v>35</v>
      </c>
      <c r="E13" s="186">
        <v>49</v>
      </c>
      <c r="F13" s="191">
        <f>CustomerList[[#This Row],[RURAL]]+CustomerList[[#This Row],[SEMI URBAN]]+CustomerList[[#This Row],[URBAN]]</f>
        <v>106</v>
      </c>
      <c r="G13" s="187">
        <v>219</v>
      </c>
    </row>
    <row r="14" spans="1:13" ht="14.1" customHeight="1" x14ac:dyDescent="0.2">
      <c r="A14" s="53">
        <v>11</v>
      </c>
      <c r="B14" s="186" t="s">
        <v>62</v>
      </c>
      <c r="C14" s="186">
        <v>1</v>
      </c>
      <c r="D14" s="186">
        <v>5</v>
      </c>
      <c r="E14" s="186">
        <v>24</v>
      </c>
      <c r="F14" s="191">
        <f>CustomerList[[#This Row],[RURAL]]+CustomerList[[#This Row],[SEMI URBAN]]+CustomerList[[#This Row],[URBAN]]</f>
        <v>30</v>
      </c>
      <c r="G14" s="187">
        <v>31</v>
      </c>
    </row>
    <row r="15" spans="1:13" ht="14.1" customHeight="1" x14ac:dyDescent="0.2">
      <c r="A15" s="185">
        <v>12</v>
      </c>
      <c r="B15" s="186" t="s">
        <v>63</v>
      </c>
      <c r="C15" s="186">
        <v>11</v>
      </c>
      <c r="D15" s="186">
        <v>9</v>
      </c>
      <c r="E15" s="186">
        <v>40</v>
      </c>
      <c r="F15" s="191">
        <f>CustomerList[[#This Row],[RURAL]]+CustomerList[[#This Row],[SEMI URBAN]]+CustomerList[[#This Row],[URBAN]]</f>
        <v>60</v>
      </c>
      <c r="G15" s="187">
        <v>58</v>
      </c>
    </row>
    <row r="16" spans="1:13" ht="14.1" customHeight="1" x14ac:dyDescent="0.2">
      <c r="A16" s="53">
        <v>13</v>
      </c>
      <c r="B16" s="186" t="s">
        <v>199</v>
      </c>
      <c r="C16" s="186">
        <v>11</v>
      </c>
      <c r="D16" s="186">
        <v>12</v>
      </c>
      <c r="E16" s="186">
        <v>54</v>
      </c>
      <c r="F16" s="191">
        <f>CustomerList[[#This Row],[RURAL]]+CustomerList[[#This Row],[SEMI URBAN]]+CustomerList[[#This Row],[URBAN]]</f>
        <v>77</v>
      </c>
      <c r="G16" s="187">
        <v>83</v>
      </c>
    </row>
    <row r="17" spans="1:15" ht="14.1" customHeight="1" x14ac:dyDescent="0.2">
      <c r="A17" s="185">
        <v>14</v>
      </c>
      <c r="B17" s="186" t="s">
        <v>200</v>
      </c>
      <c r="C17" s="186">
        <v>10</v>
      </c>
      <c r="D17" s="186">
        <v>6</v>
      </c>
      <c r="E17" s="186">
        <v>24</v>
      </c>
      <c r="F17" s="191">
        <f>CustomerList[[#This Row],[RURAL]]+CustomerList[[#This Row],[SEMI URBAN]]+CustomerList[[#This Row],[URBAN]]</f>
        <v>40</v>
      </c>
      <c r="G17" s="187">
        <v>34</v>
      </c>
    </row>
    <row r="18" spans="1:15" ht="14.1" customHeight="1" x14ac:dyDescent="0.2">
      <c r="A18" s="53">
        <v>15</v>
      </c>
      <c r="B18" s="186" t="s">
        <v>64</v>
      </c>
      <c r="C18" s="186">
        <v>88</v>
      </c>
      <c r="D18" s="186">
        <v>89</v>
      </c>
      <c r="E18" s="186">
        <v>107</v>
      </c>
      <c r="F18" s="191">
        <f>CustomerList[[#This Row],[RURAL]]+CustomerList[[#This Row],[SEMI URBAN]]+CustomerList[[#This Row],[URBAN]]</f>
        <v>284</v>
      </c>
      <c r="G18" s="187">
        <v>556</v>
      </c>
    </row>
    <row r="19" spans="1:15" ht="14.1" customHeight="1" x14ac:dyDescent="0.2">
      <c r="A19" s="185">
        <v>16</v>
      </c>
      <c r="B19" s="186" t="s">
        <v>70</v>
      </c>
      <c r="C19" s="186">
        <v>366</v>
      </c>
      <c r="D19" s="186">
        <v>354</v>
      </c>
      <c r="E19" s="186">
        <v>451</v>
      </c>
      <c r="F19" s="191">
        <f>CustomerList[[#This Row],[RURAL]]+CustomerList[[#This Row],[SEMI URBAN]]+CustomerList[[#This Row],[URBAN]]</f>
        <v>1171</v>
      </c>
      <c r="G19" s="187">
        <v>3782</v>
      </c>
    </row>
    <row r="20" spans="1:15" ht="14.1" customHeight="1" x14ac:dyDescent="0.2">
      <c r="A20" s="53">
        <v>17</v>
      </c>
      <c r="B20" s="186" t="s">
        <v>65</v>
      </c>
      <c r="C20" s="186">
        <v>18</v>
      </c>
      <c r="D20" s="186">
        <v>22</v>
      </c>
      <c r="E20" s="186">
        <v>69</v>
      </c>
      <c r="F20" s="191">
        <f>CustomerList[[#This Row],[RURAL]]+CustomerList[[#This Row],[SEMI URBAN]]+CustomerList[[#This Row],[URBAN]]</f>
        <v>109</v>
      </c>
      <c r="G20" s="187">
        <v>104</v>
      </c>
    </row>
    <row r="21" spans="1:15" ht="14.1" customHeight="1" x14ac:dyDescent="0.2">
      <c r="A21" s="185">
        <v>18</v>
      </c>
      <c r="B21" s="186" t="s">
        <v>201</v>
      </c>
      <c r="C21" s="186">
        <v>54</v>
      </c>
      <c r="D21" s="186">
        <v>44</v>
      </c>
      <c r="E21" s="186">
        <v>71</v>
      </c>
      <c r="F21" s="191">
        <f>CustomerList[[#This Row],[RURAL]]+CustomerList[[#This Row],[SEMI URBAN]]+CustomerList[[#This Row],[URBAN]]</f>
        <v>169</v>
      </c>
      <c r="G21" s="187">
        <v>170</v>
      </c>
    </row>
    <row r="22" spans="1:15" ht="14.1" customHeight="1" x14ac:dyDescent="0.2">
      <c r="A22" s="53">
        <v>19</v>
      </c>
      <c r="B22" s="186" t="s">
        <v>66</v>
      </c>
      <c r="C22" s="186">
        <v>96</v>
      </c>
      <c r="D22" s="186">
        <v>81</v>
      </c>
      <c r="E22" s="186">
        <v>105</v>
      </c>
      <c r="F22" s="191">
        <f>CustomerList[[#This Row],[RURAL]]+CustomerList[[#This Row],[SEMI URBAN]]+CustomerList[[#This Row],[URBAN]]</f>
        <v>282</v>
      </c>
      <c r="G22" s="187">
        <v>619</v>
      </c>
    </row>
    <row r="23" spans="1:15" ht="14.1" customHeight="1" x14ac:dyDescent="0.2">
      <c r="A23" s="185">
        <v>20</v>
      </c>
      <c r="B23" s="186" t="s">
        <v>67</v>
      </c>
      <c r="C23" s="186">
        <v>0</v>
      </c>
      <c r="D23" s="186">
        <v>0</v>
      </c>
      <c r="E23" s="186">
        <v>15</v>
      </c>
      <c r="F23" s="191">
        <f>CustomerList[[#This Row],[RURAL]]+CustomerList[[#This Row],[SEMI URBAN]]+CustomerList[[#This Row],[URBAN]]</f>
        <v>15</v>
      </c>
      <c r="G23" s="187">
        <v>24</v>
      </c>
    </row>
    <row r="24" spans="1:15" ht="14.1" customHeight="1" x14ac:dyDescent="0.2">
      <c r="A24" s="53">
        <v>21</v>
      </c>
      <c r="B24" s="186" t="s">
        <v>50</v>
      </c>
      <c r="C24" s="186">
        <v>9</v>
      </c>
      <c r="D24" s="186">
        <v>25</v>
      </c>
      <c r="E24" s="186">
        <v>37</v>
      </c>
      <c r="F24" s="191">
        <f>CustomerList[[#This Row],[RURAL]]+CustomerList[[#This Row],[SEMI URBAN]]+CustomerList[[#This Row],[URBAN]]</f>
        <v>71</v>
      </c>
      <c r="G24" s="187">
        <v>65</v>
      </c>
    </row>
    <row r="25" spans="1:15" s="190" customFormat="1" ht="14.1" customHeight="1" x14ac:dyDescent="0.2">
      <c r="A25" s="188"/>
      <c r="B25" s="189" t="s">
        <v>351</v>
      </c>
      <c r="C25" s="189">
        <f>SUBTOTAL(109,C4:C24)</f>
        <v>1343</v>
      </c>
      <c r="D25" s="189">
        <f t="shared" ref="D25:M25" si="0">SUBTOTAL(109,D4:D24)</f>
        <v>1228</v>
      </c>
      <c r="E25" s="189">
        <f t="shared" si="0"/>
        <v>1697</v>
      </c>
      <c r="F25" s="189">
        <f t="shared" si="0"/>
        <v>4268</v>
      </c>
      <c r="G25" s="189">
        <f t="shared" si="0"/>
        <v>8092</v>
      </c>
      <c r="H25" s="189">
        <f t="shared" si="0"/>
        <v>0</v>
      </c>
      <c r="I25" s="189">
        <f t="shared" si="0"/>
        <v>469</v>
      </c>
      <c r="J25" s="189">
        <f t="shared" si="0"/>
        <v>-264</v>
      </c>
      <c r="K25" s="189">
        <f t="shared" si="0"/>
        <v>0</v>
      </c>
      <c r="L25" s="189">
        <f t="shared" si="0"/>
        <v>585</v>
      </c>
      <c r="M25" s="189">
        <f t="shared" si="0"/>
        <v>-495</v>
      </c>
    </row>
    <row r="26" spans="1:15" ht="14.1" customHeight="1" x14ac:dyDescent="0.2">
      <c r="A26" s="53">
        <v>22</v>
      </c>
      <c r="B26" s="186" t="s">
        <v>47</v>
      </c>
      <c r="C26" s="186">
        <v>24</v>
      </c>
      <c r="D26" s="186">
        <v>41</v>
      </c>
      <c r="E26" s="186">
        <v>67</v>
      </c>
      <c r="F26" s="191">
        <f>CustomerList[[#This Row],[RURAL]]+CustomerList[[#This Row],[SEMI URBAN]]+CustomerList[[#This Row],[URBAN]]</f>
        <v>132</v>
      </c>
      <c r="G26" s="187">
        <v>385</v>
      </c>
    </row>
    <row r="27" spans="1:15" ht="14.1" customHeight="1" x14ac:dyDescent="0.2">
      <c r="A27" s="185">
        <v>23</v>
      </c>
      <c r="B27" s="186" t="s">
        <v>202</v>
      </c>
      <c r="C27" s="186">
        <v>4</v>
      </c>
      <c r="D27" s="186">
        <v>6</v>
      </c>
      <c r="E27" s="186">
        <v>16</v>
      </c>
      <c r="F27" s="191">
        <f>CustomerList[[#This Row],[RURAL]]+CustomerList[[#This Row],[SEMI URBAN]]+CustomerList[[#This Row],[URBAN]]</f>
        <v>26</v>
      </c>
      <c r="G27" s="187">
        <v>16</v>
      </c>
    </row>
    <row r="28" spans="1:15" ht="14.1" customHeight="1" x14ac:dyDescent="0.2">
      <c r="A28" s="53">
        <v>24</v>
      </c>
      <c r="B28" s="186" t="s">
        <v>203</v>
      </c>
      <c r="C28" s="186">
        <v>0</v>
      </c>
      <c r="D28" s="186">
        <v>0</v>
      </c>
      <c r="E28" s="186">
        <v>1</v>
      </c>
      <c r="F28" s="191">
        <f>CustomerList[[#This Row],[RURAL]]+CustomerList[[#This Row],[SEMI URBAN]]+CustomerList[[#This Row],[URBAN]]</f>
        <v>1</v>
      </c>
      <c r="G28" s="187">
        <v>1</v>
      </c>
    </row>
    <row r="29" spans="1:15" ht="14.1" customHeight="1" x14ac:dyDescent="0.2">
      <c r="A29" s="185">
        <v>25</v>
      </c>
      <c r="B29" s="186" t="s">
        <v>51</v>
      </c>
      <c r="C29" s="186">
        <v>0</v>
      </c>
      <c r="D29" s="186">
        <v>0</v>
      </c>
      <c r="E29" s="186">
        <v>2</v>
      </c>
      <c r="F29" s="191">
        <f>CustomerList[[#This Row],[RURAL]]+CustomerList[[#This Row],[SEMI URBAN]]+CustomerList[[#This Row],[URBAN]]</f>
        <v>2</v>
      </c>
      <c r="G29" s="187">
        <v>2</v>
      </c>
    </row>
    <row r="30" spans="1:15" ht="14.1" customHeight="1" x14ac:dyDescent="0.2">
      <c r="A30" s="53">
        <v>26</v>
      </c>
      <c r="B30" s="186" t="s">
        <v>204</v>
      </c>
      <c r="C30" s="186">
        <v>12</v>
      </c>
      <c r="D30" s="186">
        <v>11</v>
      </c>
      <c r="E30" s="186">
        <v>4</v>
      </c>
      <c r="F30" s="191">
        <f>CustomerList[[#This Row],[RURAL]]+CustomerList[[#This Row],[SEMI URBAN]]+CustomerList[[#This Row],[URBAN]]</f>
        <v>27</v>
      </c>
      <c r="G30" s="187">
        <v>20</v>
      </c>
    </row>
    <row r="31" spans="1:15" ht="14.1" customHeight="1" x14ac:dyDescent="0.2">
      <c r="A31" s="185">
        <v>27</v>
      </c>
      <c r="B31" s="186" t="s">
        <v>205</v>
      </c>
      <c r="C31" s="186">
        <v>0</v>
      </c>
      <c r="D31" s="186">
        <v>0</v>
      </c>
      <c r="E31" s="186">
        <v>1</v>
      </c>
      <c r="F31" s="191">
        <f>CustomerList[[#This Row],[RURAL]]+CustomerList[[#This Row],[SEMI URBAN]]+CustomerList[[#This Row],[URBAN]]</f>
        <v>1</v>
      </c>
      <c r="G31" s="187">
        <v>2</v>
      </c>
    </row>
    <row r="32" spans="1:15" ht="14.1" customHeight="1" x14ac:dyDescent="0.2">
      <c r="A32" s="53">
        <v>28</v>
      </c>
      <c r="B32" s="186" t="s">
        <v>206</v>
      </c>
      <c r="C32" s="186">
        <v>1</v>
      </c>
      <c r="D32" s="186">
        <v>2</v>
      </c>
      <c r="E32" s="186">
        <v>8</v>
      </c>
      <c r="F32" s="191">
        <f>CustomerList[[#This Row],[RURAL]]+CustomerList[[#This Row],[SEMI URBAN]]+CustomerList[[#This Row],[URBAN]]</f>
        <v>11</v>
      </c>
      <c r="G32" s="187">
        <v>11</v>
      </c>
      <c r="O32" s="190"/>
    </row>
    <row r="33" spans="1:7" ht="14.1" customHeight="1" x14ac:dyDescent="0.2">
      <c r="A33" s="185">
        <v>29</v>
      </c>
      <c r="B33" s="186" t="s">
        <v>71</v>
      </c>
      <c r="C33" s="186">
        <v>11</v>
      </c>
      <c r="D33" s="186">
        <v>52</v>
      </c>
      <c r="E33" s="186">
        <v>72</v>
      </c>
      <c r="F33" s="191">
        <f>CustomerList[[#This Row],[RURAL]]+CustomerList[[#This Row],[SEMI URBAN]]+CustomerList[[#This Row],[URBAN]]</f>
        <v>135</v>
      </c>
      <c r="G33" s="187">
        <v>244</v>
      </c>
    </row>
    <row r="34" spans="1:7" ht="14.1" customHeight="1" x14ac:dyDescent="0.2">
      <c r="A34" s="53">
        <v>30</v>
      </c>
      <c r="B34" s="186" t="s">
        <v>72</v>
      </c>
      <c r="C34" s="186">
        <v>60</v>
      </c>
      <c r="D34" s="186">
        <v>79</v>
      </c>
      <c r="E34" s="186">
        <v>99</v>
      </c>
      <c r="F34" s="191">
        <f>CustomerList[[#This Row],[RURAL]]+CustomerList[[#This Row],[SEMI URBAN]]+CustomerList[[#This Row],[URBAN]]</f>
        <v>238</v>
      </c>
      <c r="G34" s="187">
        <v>382</v>
      </c>
    </row>
    <row r="35" spans="1:7" ht="14.1" customHeight="1" x14ac:dyDescent="0.2">
      <c r="A35" s="185">
        <v>31</v>
      </c>
      <c r="B35" s="186" t="s">
        <v>207</v>
      </c>
      <c r="C35" s="186">
        <v>17</v>
      </c>
      <c r="D35" s="186">
        <v>14</v>
      </c>
      <c r="E35" s="186">
        <v>6</v>
      </c>
      <c r="F35" s="191">
        <f>CustomerList[[#This Row],[RURAL]]+CustomerList[[#This Row],[SEMI URBAN]]+CustomerList[[#This Row],[URBAN]]</f>
        <v>37</v>
      </c>
      <c r="G35" s="187">
        <v>2</v>
      </c>
    </row>
    <row r="36" spans="1:7" ht="14.1" customHeight="1" x14ac:dyDescent="0.2">
      <c r="A36" s="53">
        <v>32</v>
      </c>
      <c r="B36" s="192" t="s">
        <v>208</v>
      </c>
      <c r="C36" s="192">
        <v>33</v>
      </c>
      <c r="D36" s="192">
        <v>20</v>
      </c>
      <c r="E36" s="192">
        <v>31</v>
      </c>
      <c r="F36" s="191">
        <f>CustomerList[[#This Row],[RURAL]]+CustomerList[[#This Row],[SEMI URBAN]]+CustomerList[[#This Row],[URBAN]]</f>
        <v>84</v>
      </c>
      <c r="G36" s="282">
        <v>57</v>
      </c>
    </row>
    <row r="37" spans="1:7" ht="14.1" customHeight="1" x14ac:dyDescent="0.2">
      <c r="A37" s="185">
        <v>33</v>
      </c>
      <c r="B37" s="186" t="s">
        <v>209</v>
      </c>
      <c r="C37" s="186">
        <v>0</v>
      </c>
      <c r="D37" s="186">
        <v>0</v>
      </c>
      <c r="E37" s="186">
        <v>2</v>
      </c>
      <c r="F37" s="191">
        <f>CustomerList[[#This Row],[RURAL]]+CustomerList[[#This Row],[SEMI URBAN]]+CustomerList[[#This Row],[URBAN]]</f>
        <v>2</v>
      </c>
      <c r="G37" s="187">
        <v>1</v>
      </c>
    </row>
    <row r="38" spans="1:7" ht="14.1" customHeight="1" x14ac:dyDescent="0.2">
      <c r="A38" s="53">
        <v>34</v>
      </c>
      <c r="B38" s="186" t="s">
        <v>210</v>
      </c>
      <c r="C38" s="186">
        <v>0</v>
      </c>
      <c r="D38" s="186">
        <v>0</v>
      </c>
      <c r="E38" s="186">
        <v>7</v>
      </c>
      <c r="F38" s="191">
        <f>CustomerList[[#This Row],[RURAL]]+CustomerList[[#This Row],[SEMI URBAN]]+CustomerList[[#This Row],[URBAN]]</f>
        <v>7</v>
      </c>
      <c r="G38" s="187">
        <v>8</v>
      </c>
    </row>
    <row r="39" spans="1:7" ht="14.1" customHeight="1" x14ac:dyDescent="0.2">
      <c r="A39" s="185">
        <v>35</v>
      </c>
      <c r="B39" s="186" t="s">
        <v>211</v>
      </c>
      <c r="C39" s="186">
        <v>0</v>
      </c>
      <c r="D39" s="186">
        <v>0</v>
      </c>
      <c r="E39" s="186">
        <v>3</v>
      </c>
      <c r="F39" s="191">
        <f>CustomerList[[#This Row],[RURAL]]+CustomerList[[#This Row],[SEMI URBAN]]+CustomerList[[#This Row],[URBAN]]</f>
        <v>3</v>
      </c>
      <c r="G39" s="187">
        <v>5</v>
      </c>
    </row>
    <row r="40" spans="1:7" ht="14.1" customHeight="1" x14ac:dyDescent="0.2">
      <c r="A40" s="53">
        <v>36</v>
      </c>
      <c r="B40" s="186" t="s">
        <v>73</v>
      </c>
      <c r="C40" s="186">
        <v>3</v>
      </c>
      <c r="D40" s="186">
        <v>12</v>
      </c>
      <c r="E40" s="186">
        <v>21</v>
      </c>
      <c r="F40" s="191">
        <f>CustomerList[[#This Row],[RURAL]]+CustomerList[[#This Row],[SEMI URBAN]]+CustomerList[[#This Row],[URBAN]]</f>
        <v>36</v>
      </c>
      <c r="G40" s="187">
        <v>35</v>
      </c>
    </row>
    <row r="41" spans="1:7" ht="14.1" customHeight="1" x14ac:dyDescent="0.2">
      <c r="A41" s="185">
        <v>37</v>
      </c>
      <c r="B41" s="186" t="s">
        <v>212</v>
      </c>
      <c r="C41" s="186">
        <v>0</v>
      </c>
      <c r="D41" s="186">
        <v>1</v>
      </c>
      <c r="E41" s="186">
        <v>3</v>
      </c>
      <c r="F41" s="191">
        <f>CustomerList[[#This Row],[RURAL]]+CustomerList[[#This Row],[SEMI URBAN]]+CustomerList[[#This Row],[URBAN]]</f>
        <v>4</v>
      </c>
      <c r="G41" s="187">
        <v>5</v>
      </c>
    </row>
    <row r="42" spans="1:7" ht="14.1" customHeight="1" x14ac:dyDescent="0.2">
      <c r="A42" s="53">
        <v>38</v>
      </c>
      <c r="B42" s="186" t="s">
        <v>213</v>
      </c>
      <c r="C42" s="186">
        <v>4</v>
      </c>
      <c r="D42" s="186">
        <v>9</v>
      </c>
      <c r="E42" s="186">
        <v>2</v>
      </c>
      <c r="F42" s="191">
        <f>CustomerList[[#This Row],[RURAL]]+CustomerList[[#This Row],[SEMI URBAN]]+CustomerList[[#This Row],[URBAN]]</f>
        <v>15</v>
      </c>
      <c r="G42" s="187">
        <v>13</v>
      </c>
    </row>
    <row r="43" spans="1:7" ht="14.1" customHeight="1" x14ac:dyDescent="0.2">
      <c r="A43" s="185">
        <v>39</v>
      </c>
      <c r="B43" s="186" t="s">
        <v>214</v>
      </c>
      <c r="C43" s="186">
        <v>0</v>
      </c>
      <c r="D43" s="186">
        <v>0</v>
      </c>
      <c r="E43" s="186">
        <v>3</v>
      </c>
      <c r="F43" s="191">
        <f>CustomerList[[#This Row],[RURAL]]+CustomerList[[#This Row],[SEMI URBAN]]+CustomerList[[#This Row],[URBAN]]</f>
        <v>3</v>
      </c>
      <c r="G43" s="187">
        <v>4</v>
      </c>
    </row>
    <row r="44" spans="1:7" ht="14.1" customHeight="1" x14ac:dyDescent="0.2">
      <c r="A44" s="53">
        <v>40</v>
      </c>
      <c r="B44" s="186" t="s">
        <v>77</v>
      </c>
      <c r="C44" s="186">
        <v>0</v>
      </c>
      <c r="D44" s="186">
        <v>0</v>
      </c>
      <c r="E44" s="186">
        <v>3</v>
      </c>
      <c r="F44" s="191">
        <f>CustomerList[[#This Row],[RURAL]]+CustomerList[[#This Row],[SEMI URBAN]]+CustomerList[[#This Row],[URBAN]]</f>
        <v>3</v>
      </c>
      <c r="G44" s="187">
        <v>3</v>
      </c>
    </row>
    <row r="45" spans="1:7" ht="14.1" customHeight="1" x14ac:dyDescent="0.2">
      <c r="A45" s="185">
        <v>41</v>
      </c>
      <c r="B45" s="186" t="s">
        <v>215</v>
      </c>
      <c r="C45" s="186">
        <v>0</v>
      </c>
      <c r="D45" s="186">
        <v>2</v>
      </c>
      <c r="E45" s="186">
        <v>1</v>
      </c>
      <c r="F45" s="191">
        <f>CustomerList[[#This Row],[RURAL]]+CustomerList[[#This Row],[SEMI URBAN]]+CustomerList[[#This Row],[URBAN]]</f>
        <v>3</v>
      </c>
      <c r="G45" s="187">
        <v>3</v>
      </c>
    </row>
    <row r="46" spans="1:7" ht="14.1" customHeight="1" x14ac:dyDescent="0.2">
      <c r="A46" s="53">
        <v>42</v>
      </c>
      <c r="B46" s="186" t="s">
        <v>76</v>
      </c>
      <c r="C46" s="186">
        <v>13</v>
      </c>
      <c r="D46" s="186">
        <v>27</v>
      </c>
      <c r="E46" s="186">
        <v>15</v>
      </c>
      <c r="F46" s="191">
        <f>CustomerList[[#This Row],[RURAL]]+CustomerList[[#This Row],[SEMI URBAN]]+CustomerList[[#This Row],[URBAN]]</f>
        <v>55</v>
      </c>
      <c r="G46" s="187">
        <v>22</v>
      </c>
    </row>
    <row r="47" spans="1:7" s="190" customFormat="1" ht="14.1" customHeight="1" x14ac:dyDescent="0.2">
      <c r="A47" s="188"/>
      <c r="B47" s="189" t="s">
        <v>348</v>
      </c>
      <c r="C47" s="189">
        <f>SUBTOTAL(109,C26:C46)</f>
        <v>182</v>
      </c>
      <c r="D47" s="189">
        <f t="shared" ref="D47:G47" si="1">SUBTOTAL(109,D26:D46)</f>
        <v>276</v>
      </c>
      <c r="E47" s="189">
        <f t="shared" si="1"/>
        <v>367</v>
      </c>
      <c r="F47" s="189">
        <f t="shared" si="1"/>
        <v>825</v>
      </c>
      <c r="G47" s="189">
        <f t="shared" si="1"/>
        <v>1221</v>
      </c>
    </row>
    <row r="48" spans="1:7" ht="14.1" customHeight="1" x14ac:dyDescent="0.2">
      <c r="A48" s="53">
        <v>43</v>
      </c>
      <c r="B48" s="186" t="s">
        <v>46</v>
      </c>
      <c r="C48" s="186">
        <v>273</v>
      </c>
      <c r="D48" s="186">
        <v>134</v>
      </c>
      <c r="E48" s="186">
        <v>48</v>
      </c>
      <c r="F48" s="191">
        <f>CustomerList[[#This Row],[RURAL]]+CustomerList[[#This Row],[SEMI URBAN]]+CustomerList[[#This Row],[URBAN]]</f>
        <v>455</v>
      </c>
      <c r="G48" s="187">
        <v>0</v>
      </c>
    </row>
    <row r="49" spans="1:7" ht="14.1" customHeight="1" x14ac:dyDescent="0.2">
      <c r="A49" s="185">
        <v>44</v>
      </c>
      <c r="B49" s="186" t="s">
        <v>216</v>
      </c>
      <c r="C49" s="186">
        <v>316</v>
      </c>
      <c r="D49" s="186">
        <v>90</v>
      </c>
      <c r="E49" s="186">
        <v>48</v>
      </c>
      <c r="F49" s="191">
        <f>CustomerList[[#This Row],[RURAL]]+CustomerList[[#This Row],[SEMI URBAN]]+CustomerList[[#This Row],[URBAN]]</f>
        <v>454</v>
      </c>
      <c r="G49" s="187">
        <v>0</v>
      </c>
    </row>
    <row r="50" spans="1:7" ht="14.1" customHeight="1" x14ac:dyDescent="0.2">
      <c r="A50" s="53">
        <v>45</v>
      </c>
      <c r="B50" s="186" t="s">
        <v>52</v>
      </c>
      <c r="C50" s="186">
        <v>254</v>
      </c>
      <c r="D50" s="186">
        <v>92</v>
      </c>
      <c r="E50" s="186">
        <v>50</v>
      </c>
      <c r="F50" s="191">
        <f>CustomerList[[#This Row],[RURAL]]+CustomerList[[#This Row],[SEMI URBAN]]+CustomerList[[#This Row],[URBAN]]</f>
        <v>396</v>
      </c>
      <c r="G50" s="187">
        <v>0</v>
      </c>
    </row>
    <row r="51" spans="1:7" s="190" customFormat="1" ht="14.1" customHeight="1" x14ac:dyDescent="0.2">
      <c r="A51" s="188"/>
      <c r="B51" s="189" t="s">
        <v>352</v>
      </c>
      <c r="C51" s="189">
        <f>SUBTOTAL(109,C48:C50)</f>
        <v>843</v>
      </c>
      <c r="D51" s="189">
        <f t="shared" ref="D51:G51" si="2">SUBTOTAL(109,D48:D50)</f>
        <v>316</v>
      </c>
      <c r="E51" s="189">
        <f t="shared" si="2"/>
        <v>146</v>
      </c>
      <c r="F51" s="189">
        <f t="shared" si="2"/>
        <v>1305</v>
      </c>
      <c r="G51" s="189">
        <f t="shared" si="2"/>
        <v>0</v>
      </c>
    </row>
    <row r="52" spans="1:7" ht="14.1" customHeight="1" x14ac:dyDescent="0.2">
      <c r="A52" s="53">
        <v>46</v>
      </c>
      <c r="B52" s="186" t="s">
        <v>314</v>
      </c>
      <c r="C52" s="186">
        <v>0</v>
      </c>
      <c r="D52" s="186">
        <v>0</v>
      </c>
      <c r="E52" s="186">
        <v>1</v>
      </c>
      <c r="F52" s="191">
        <f>CustomerList[[#This Row],[RURAL]]+CustomerList[[#This Row],[SEMI URBAN]]+CustomerList[[#This Row],[URBAN]]</f>
        <v>1</v>
      </c>
      <c r="G52" s="187">
        <v>0</v>
      </c>
    </row>
    <row r="53" spans="1:7" ht="14.1" customHeight="1" x14ac:dyDescent="0.2">
      <c r="A53" s="185">
        <v>47</v>
      </c>
      <c r="B53" s="186" t="s">
        <v>241</v>
      </c>
      <c r="C53" s="186">
        <v>297</v>
      </c>
      <c r="D53" s="186">
        <v>470</v>
      </c>
      <c r="E53" s="186">
        <v>86</v>
      </c>
      <c r="F53" s="191">
        <f>CustomerList[[#This Row],[RURAL]]+CustomerList[[#This Row],[SEMI URBAN]]+CustomerList[[#This Row],[URBAN]]</f>
        <v>853</v>
      </c>
      <c r="G53" s="187">
        <v>0</v>
      </c>
    </row>
    <row r="54" spans="1:7" ht="14.1" customHeight="1" x14ac:dyDescent="0.2">
      <c r="A54" s="53">
        <v>48</v>
      </c>
      <c r="B54" s="186" t="s">
        <v>315</v>
      </c>
      <c r="C54" s="186">
        <v>0</v>
      </c>
      <c r="D54" s="186">
        <v>0</v>
      </c>
      <c r="E54" s="186">
        <v>4</v>
      </c>
      <c r="F54" s="191">
        <f>CustomerList[[#This Row],[RURAL]]+CustomerList[[#This Row],[SEMI URBAN]]+CustomerList[[#This Row],[URBAN]]</f>
        <v>4</v>
      </c>
      <c r="G54" s="187">
        <v>3</v>
      </c>
    </row>
    <row r="55" spans="1:7" ht="14.1" customHeight="1" x14ac:dyDescent="0.2">
      <c r="A55" s="185">
        <v>49</v>
      </c>
      <c r="B55" s="192" t="s">
        <v>350</v>
      </c>
      <c r="C55" s="186">
        <v>0</v>
      </c>
      <c r="D55" s="186">
        <v>2</v>
      </c>
      <c r="E55" s="186">
        <v>1</v>
      </c>
      <c r="F55" s="191">
        <f>CustomerList[[#This Row],[RURAL]]+CustomerList[[#This Row],[SEMI URBAN]]+CustomerList[[#This Row],[URBAN]]</f>
        <v>3</v>
      </c>
      <c r="G55" s="187">
        <v>0</v>
      </c>
    </row>
    <row r="56" spans="1:7" s="190" customFormat="1" ht="14.1" customHeight="1" x14ac:dyDescent="0.2">
      <c r="A56" s="179"/>
      <c r="B56" s="189" t="s">
        <v>349</v>
      </c>
      <c r="C56" s="189">
        <f>SUBTOTAL(109,C52:C55)</f>
        <v>297</v>
      </c>
      <c r="D56" s="189">
        <f t="shared" ref="D56:G56" si="3">SUBTOTAL(109,D52:D55)</f>
        <v>472</v>
      </c>
      <c r="E56" s="189">
        <f t="shared" si="3"/>
        <v>92</v>
      </c>
      <c r="F56" s="189">
        <f t="shared" si="3"/>
        <v>861</v>
      </c>
      <c r="G56" s="189">
        <f t="shared" si="3"/>
        <v>3</v>
      </c>
    </row>
    <row r="57" spans="1:7" s="190" customFormat="1" ht="14.1" customHeight="1" x14ac:dyDescent="0.2">
      <c r="A57" s="188"/>
      <c r="B57" s="189" t="s">
        <v>242</v>
      </c>
      <c r="C57" s="189">
        <f>C56+C51+C47+C25</f>
        <v>2665</v>
      </c>
      <c r="D57" s="189">
        <f>D56+D51+D47+D25</f>
        <v>2292</v>
      </c>
      <c r="E57" s="189">
        <f>E56+E51+E47+E25</f>
        <v>2302</v>
      </c>
      <c r="F57" s="189">
        <f>F56+F51+F47+F25</f>
        <v>7259</v>
      </c>
      <c r="G57" s="189">
        <f>G56+G51+G47+G25</f>
        <v>9316</v>
      </c>
    </row>
    <row r="58" spans="1:7" ht="18.75" hidden="1" customHeight="1" x14ac:dyDescent="0.2"/>
    <row r="59" spans="1:7" ht="18.75" hidden="1" customHeight="1" x14ac:dyDescent="0.2">
      <c r="C59" s="280">
        <v>2615</v>
      </c>
      <c r="D59" s="280">
        <v>2309</v>
      </c>
      <c r="E59" s="280">
        <v>2294</v>
      </c>
      <c r="F59" s="281">
        <v>7218</v>
      </c>
      <c r="G59" s="280">
        <v>9284</v>
      </c>
    </row>
    <row r="60" spans="1:7" ht="18.75" hidden="1" customHeight="1" x14ac:dyDescent="0.2"/>
    <row r="61" spans="1:7" ht="18.75" hidden="1" customHeight="1" x14ac:dyDescent="0.2">
      <c r="C61" s="280">
        <f>C57-C59</f>
        <v>50</v>
      </c>
      <c r="D61" s="280">
        <f t="shared" ref="D61:G61" si="4">D57-D59</f>
        <v>-17</v>
      </c>
      <c r="E61" s="280">
        <f t="shared" si="4"/>
        <v>8</v>
      </c>
      <c r="F61" s="280">
        <f t="shared" si="4"/>
        <v>41</v>
      </c>
      <c r="G61" s="280">
        <f t="shared" si="4"/>
        <v>32</v>
      </c>
    </row>
    <row r="62" spans="1:7" ht="18.75" hidden="1" customHeight="1" x14ac:dyDescent="0.2"/>
    <row r="64" spans="1:7" ht="18.75" hidden="1" customHeight="1" x14ac:dyDescent="0.2">
      <c r="B64" s="336">
        <v>42902</v>
      </c>
      <c r="C64" s="280">
        <v>2912</v>
      </c>
      <c r="D64" s="280">
        <v>2263</v>
      </c>
      <c r="E64" s="280">
        <v>2124</v>
      </c>
      <c r="F64" s="281">
        <v>7299</v>
      </c>
      <c r="G64" s="280">
        <v>8983</v>
      </c>
    </row>
    <row r="65" spans="2:14" ht="18.75" hidden="1" customHeight="1" x14ac:dyDescent="0.2">
      <c r="C65" s="280">
        <f>C64-C68</f>
        <v>2651</v>
      </c>
      <c r="D65" s="280">
        <f t="shared" ref="D65:F65" si="5">D64-D68</f>
        <v>2263</v>
      </c>
      <c r="E65" s="280">
        <f t="shared" si="5"/>
        <v>2117</v>
      </c>
      <c r="F65" s="280">
        <f t="shared" si="5"/>
        <v>7031</v>
      </c>
    </row>
    <row r="66" spans="2:14" ht="18.75" hidden="1" customHeight="1" x14ac:dyDescent="0.2">
      <c r="C66" s="337">
        <f>C57-C64</f>
        <v>-247</v>
      </c>
      <c r="D66" s="337">
        <f t="shared" ref="D66:G66" si="6">D57-D64</f>
        <v>29</v>
      </c>
      <c r="E66" s="337">
        <f t="shared" si="6"/>
        <v>178</v>
      </c>
      <c r="F66" s="337">
        <f t="shared" si="6"/>
        <v>-40</v>
      </c>
      <c r="G66" s="337">
        <f t="shared" si="6"/>
        <v>333</v>
      </c>
    </row>
    <row r="67" spans="2:14" ht="18.75" hidden="1" customHeight="1" x14ac:dyDescent="0.2"/>
    <row r="68" spans="2:14" ht="18.75" hidden="1" customHeight="1" x14ac:dyDescent="0.2">
      <c r="B68" s="280" t="s">
        <v>929</v>
      </c>
      <c r="C68" s="280">
        <v>261</v>
      </c>
      <c r="D68" s="280">
        <v>0</v>
      </c>
      <c r="E68" s="280">
        <v>7</v>
      </c>
      <c r="F68" s="281">
        <v>268</v>
      </c>
    </row>
    <row r="69" spans="2:14" ht="18.75" hidden="1" customHeight="1" x14ac:dyDescent="0.2"/>
    <row r="70" spans="2:14" ht="18.75" hidden="1" customHeight="1" x14ac:dyDescent="0.2">
      <c r="C70" s="281">
        <f>C57-C65</f>
        <v>14</v>
      </c>
      <c r="D70" s="281">
        <f t="shared" ref="D70:M70" si="7">D57-D65</f>
        <v>29</v>
      </c>
      <c r="E70" s="281">
        <f t="shared" si="7"/>
        <v>185</v>
      </c>
      <c r="F70" s="281">
        <f t="shared" si="7"/>
        <v>228</v>
      </c>
      <c r="G70" s="281">
        <f t="shared" si="7"/>
        <v>9316</v>
      </c>
      <c r="H70" s="281">
        <f t="shared" si="7"/>
        <v>0</v>
      </c>
      <c r="I70" s="281">
        <f t="shared" si="7"/>
        <v>0</v>
      </c>
      <c r="J70" s="281">
        <f t="shared" si="7"/>
        <v>0</v>
      </c>
      <c r="K70" s="281">
        <f t="shared" si="7"/>
        <v>0</v>
      </c>
      <c r="L70" s="281">
        <f t="shared" si="7"/>
        <v>0</v>
      </c>
      <c r="M70" s="281">
        <f t="shared" si="7"/>
        <v>0</v>
      </c>
      <c r="N70" s="190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1:G1"/>
    <mergeCell ref="A2:G2"/>
  </mergeCells>
  <phoneticPr fontId="10" type="noConversion"/>
  <conditionalFormatting sqref="J1:J24 M1:M24 M26:M69 J26:J69 J71:J1048576 M71:M1048576">
    <cfRule type="cellIs" dxfId="68" priority="2" operator="lessThan">
      <formula>0</formula>
    </cfRule>
  </conditionalFormatting>
  <conditionalFormatting sqref="A4:A57">
    <cfRule type="duplicateValues" dxfId="67" priority="134"/>
  </conditionalFormatting>
  <conditionalFormatting sqref="B4:B57">
    <cfRule type="duplicateValues" dxfId="66" priority="136"/>
  </conditionalFormatting>
  <printOptions horizontalCentered="1"/>
  <pageMargins left="0.25" right="0.25" top="0.25" bottom="0.5" header="0.3" footer="0.3"/>
  <pageSetup scale="75" fitToHeight="0" orientation="portrait" r:id="rId1"/>
  <headerFooter>
    <oddFooter>&amp;CData Table, State Level Banker's Committee, M.P. as on 30.06.2017&amp;RPage No. 75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9"/>
  <sheetViews>
    <sheetView zoomScaleNormal="100" workbookViewId="0">
      <pane xSplit="2" ySplit="5" topLeftCell="C44" activePane="bottomRight" state="frozen"/>
      <selection pane="topRight" activeCell="C1" sqref="C1"/>
      <selection pane="bottomLeft" activeCell="A6" sqref="A6"/>
      <selection pane="bottomRight" activeCell="O47" sqref="O47"/>
    </sheetView>
  </sheetViews>
  <sheetFormatPr defaultRowHeight="13.5" x14ac:dyDescent="0.2"/>
  <cols>
    <col min="1" max="1" width="4.42578125" style="83" customWidth="1"/>
    <col min="2" max="2" width="26.5703125" style="83" customWidth="1"/>
    <col min="3" max="4" width="11.85546875" style="87" bestFit="1" customWidth="1"/>
    <col min="5" max="5" width="10.85546875" style="87" customWidth="1"/>
    <col min="6" max="6" width="12" style="87" bestFit="1" customWidth="1"/>
    <col min="7" max="7" width="9.7109375" style="88" customWidth="1"/>
    <col min="8" max="8" width="10.5703125" style="87" customWidth="1"/>
    <col min="9" max="9" width="10.85546875" style="87" customWidth="1"/>
    <col min="10" max="10" width="10.5703125" style="87" customWidth="1"/>
    <col min="11" max="11" width="11.5703125" style="87" bestFit="1" customWidth="1"/>
    <col min="12" max="12" width="8.28515625" style="89" customWidth="1"/>
    <col min="13" max="13" width="9.140625" style="83"/>
    <col min="14" max="14" width="10" style="89" bestFit="1" customWidth="1"/>
    <col min="15" max="15" width="9.140625" style="89"/>
    <col min="16" max="16384" width="9.140625" style="83"/>
  </cols>
  <sheetData>
    <row r="1" spans="1:17" ht="15" customHeight="1" x14ac:dyDescent="0.2">
      <c r="A1" s="401" t="s">
        <v>318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7" ht="15" customHeight="1" x14ac:dyDescent="0.2">
      <c r="B2" s="84" t="s">
        <v>134</v>
      </c>
      <c r="C2" s="86"/>
      <c r="D2" s="86"/>
      <c r="I2" s="86" t="s">
        <v>164</v>
      </c>
    </row>
    <row r="3" spans="1:17" ht="15" customHeight="1" x14ac:dyDescent="0.2">
      <c r="A3" s="406" t="s">
        <v>120</v>
      </c>
      <c r="B3" s="398" t="s">
        <v>100</v>
      </c>
      <c r="C3" s="407" t="s">
        <v>43</v>
      </c>
      <c r="D3" s="407"/>
      <c r="E3" s="407"/>
      <c r="F3" s="407"/>
      <c r="G3" s="403" t="s">
        <v>158</v>
      </c>
      <c r="H3" s="402" t="s">
        <v>198</v>
      </c>
      <c r="I3" s="402"/>
      <c r="J3" s="402"/>
      <c r="K3" s="402"/>
      <c r="L3" s="403" t="s">
        <v>158</v>
      </c>
    </row>
    <row r="4" spans="1:17" ht="24.95" customHeight="1" x14ac:dyDescent="0.2">
      <c r="A4" s="406"/>
      <c r="B4" s="399"/>
      <c r="C4" s="402" t="s">
        <v>21</v>
      </c>
      <c r="D4" s="402"/>
      <c r="E4" s="402" t="s">
        <v>159</v>
      </c>
      <c r="F4" s="402"/>
      <c r="G4" s="404"/>
      <c r="H4" s="402" t="s">
        <v>21</v>
      </c>
      <c r="I4" s="402"/>
      <c r="J4" s="402" t="s">
        <v>159</v>
      </c>
      <c r="K4" s="402"/>
      <c r="L4" s="404"/>
    </row>
    <row r="5" spans="1:17" ht="15" customHeight="1" x14ac:dyDescent="0.25">
      <c r="A5" s="406"/>
      <c r="B5" s="400"/>
      <c r="C5" s="138" t="s">
        <v>124</v>
      </c>
      <c r="D5" s="138" t="s">
        <v>99</v>
      </c>
      <c r="E5" s="138" t="s">
        <v>124</v>
      </c>
      <c r="F5" s="138" t="s">
        <v>99</v>
      </c>
      <c r="G5" s="405"/>
      <c r="H5" s="138" t="s">
        <v>124</v>
      </c>
      <c r="I5" s="138" t="s">
        <v>99</v>
      </c>
      <c r="J5" s="138" t="s">
        <v>124</v>
      </c>
      <c r="K5" s="138" t="s">
        <v>99</v>
      </c>
      <c r="L5" s="405"/>
      <c r="M5" s="142"/>
      <c r="N5" s="143"/>
      <c r="O5" s="143"/>
      <c r="P5" s="144"/>
      <c r="Q5" s="144"/>
    </row>
    <row r="6" spans="1:17" ht="15" customHeight="1" x14ac:dyDescent="0.25">
      <c r="A6" s="53">
        <v>1</v>
      </c>
      <c r="B6" s="67" t="s">
        <v>55</v>
      </c>
      <c r="C6" s="243">
        <v>55058</v>
      </c>
      <c r="D6" s="243">
        <v>135531</v>
      </c>
      <c r="E6" s="244">
        <v>1726</v>
      </c>
      <c r="F6" s="244">
        <v>3275</v>
      </c>
      <c r="G6" s="65">
        <f t="shared" ref="G6:G37" si="0">F6*100/D6</f>
        <v>2.4164213353402544</v>
      </c>
      <c r="H6" s="243">
        <v>38315</v>
      </c>
      <c r="I6" s="243">
        <v>87016</v>
      </c>
      <c r="J6" s="244">
        <v>1648</v>
      </c>
      <c r="K6" s="244">
        <v>3136</v>
      </c>
      <c r="L6" s="81">
        <f>K6*100/I6</f>
        <v>3.6039349085225707</v>
      </c>
      <c r="M6" s="144"/>
      <c r="N6" s="143"/>
      <c r="O6" s="143"/>
      <c r="P6" s="144"/>
      <c r="Q6" s="144"/>
    </row>
    <row r="7" spans="1:17" x14ac:dyDescent="0.2">
      <c r="A7" s="53">
        <v>2</v>
      </c>
      <c r="B7" s="67" t="s">
        <v>56</v>
      </c>
      <c r="C7" s="90">
        <v>3248</v>
      </c>
      <c r="D7" s="90">
        <v>8595</v>
      </c>
      <c r="E7" s="90">
        <v>1643</v>
      </c>
      <c r="F7" s="90">
        <v>3305.03</v>
      </c>
      <c r="G7" s="65">
        <f t="shared" si="0"/>
        <v>38.452937754508433</v>
      </c>
      <c r="H7" s="90">
        <v>2354</v>
      </c>
      <c r="I7" s="90">
        <v>5911</v>
      </c>
      <c r="J7" s="90">
        <v>1453</v>
      </c>
      <c r="K7" s="90">
        <v>2937.51</v>
      </c>
      <c r="L7" s="81">
        <f t="shared" ref="L7:L59" si="1">K7*100/I7</f>
        <v>49.695652173913047</v>
      </c>
    </row>
    <row r="8" spans="1:17" x14ac:dyDescent="0.2">
      <c r="A8" s="53">
        <v>3</v>
      </c>
      <c r="B8" s="67" t="s">
        <v>57</v>
      </c>
      <c r="C8" s="90">
        <v>54151</v>
      </c>
      <c r="D8" s="90">
        <v>148750</v>
      </c>
      <c r="E8" s="90">
        <v>16245</v>
      </c>
      <c r="F8" s="90">
        <v>52062</v>
      </c>
      <c r="G8" s="65">
        <f t="shared" si="0"/>
        <v>34.999663865546218</v>
      </c>
      <c r="H8" s="90">
        <v>40219</v>
      </c>
      <c r="I8" s="90">
        <v>104342</v>
      </c>
      <c r="J8" s="90">
        <v>12870</v>
      </c>
      <c r="K8" s="90">
        <v>35476</v>
      </c>
      <c r="L8" s="81">
        <f t="shared" si="1"/>
        <v>33.999731651683888</v>
      </c>
    </row>
    <row r="9" spans="1:17" x14ac:dyDescent="0.2">
      <c r="A9" s="53">
        <v>4</v>
      </c>
      <c r="B9" s="67" t="s">
        <v>58</v>
      </c>
      <c r="C9" s="90">
        <v>257336</v>
      </c>
      <c r="D9" s="90">
        <v>675416</v>
      </c>
      <c r="E9" s="90">
        <v>202469</v>
      </c>
      <c r="F9" s="90">
        <v>256504</v>
      </c>
      <c r="G9" s="65">
        <f t="shared" si="0"/>
        <v>37.977187392658749</v>
      </c>
      <c r="H9" s="90">
        <v>214718</v>
      </c>
      <c r="I9" s="90">
        <v>539280</v>
      </c>
      <c r="J9" s="90">
        <v>168571</v>
      </c>
      <c r="K9" s="90">
        <v>219093</v>
      </c>
      <c r="L9" s="81">
        <f t="shared" si="1"/>
        <v>40.626947040498443</v>
      </c>
    </row>
    <row r="10" spans="1:17" x14ac:dyDescent="0.2">
      <c r="A10" s="53">
        <v>5</v>
      </c>
      <c r="B10" s="67" t="s">
        <v>59</v>
      </c>
      <c r="C10" s="90">
        <v>53266</v>
      </c>
      <c r="D10" s="90">
        <v>143800</v>
      </c>
      <c r="E10" s="90">
        <v>14409</v>
      </c>
      <c r="F10" s="90">
        <v>21982.54</v>
      </c>
      <c r="G10" s="65">
        <f t="shared" si="0"/>
        <v>15.286884561891515</v>
      </c>
      <c r="H10" s="90">
        <v>37402</v>
      </c>
      <c r="I10" s="90">
        <v>97601</v>
      </c>
      <c r="J10" s="90">
        <v>14078</v>
      </c>
      <c r="K10" s="90">
        <v>20936.34</v>
      </c>
      <c r="L10" s="81">
        <f t="shared" si="1"/>
        <v>21.450948248481062</v>
      </c>
    </row>
    <row r="11" spans="1:17" x14ac:dyDescent="0.2">
      <c r="A11" s="53">
        <v>6</v>
      </c>
      <c r="B11" s="67" t="s">
        <v>60</v>
      </c>
      <c r="C11" s="90">
        <v>42678</v>
      </c>
      <c r="D11" s="90">
        <v>107033</v>
      </c>
      <c r="E11" s="90">
        <v>11006</v>
      </c>
      <c r="F11" s="90">
        <v>18657</v>
      </c>
      <c r="G11" s="65">
        <f t="shared" si="0"/>
        <v>17.431072659833884</v>
      </c>
      <c r="H11" s="90">
        <v>32682</v>
      </c>
      <c r="I11" s="90">
        <v>81024</v>
      </c>
      <c r="J11" s="90">
        <v>9360</v>
      </c>
      <c r="K11" s="90">
        <v>14857</v>
      </c>
      <c r="L11" s="81">
        <f t="shared" si="1"/>
        <v>18.336542259083728</v>
      </c>
    </row>
    <row r="12" spans="1:17" x14ac:dyDescent="0.2">
      <c r="A12" s="53">
        <v>7</v>
      </c>
      <c r="B12" s="67" t="s">
        <v>61</v>
      </c>
      <c r="C12" s="90">
        <v>225124</v>
      </c>
      <c r="D12" s="90">
        <v>677534</v>
      </c>
      <c r="E12" s="90">
        <v>62963</v>
      </c>
      <c r="F12" s="90">
        <v>149872</v>
      </c>
      <c r="G12" s="65">
        <f t="shared" si="0"/>
        <v>22.120218321146982</v>
      </c>
      <c r="H12" s="90">
        <v>160883</v>
      </c>
      <c r="I12" s="90">
        <v>442528</v>
      </c>
      <c r="J12" s="90">
        <v>53847</v>
      </c>
      <c r="K12" s="90">
        <v>112404</v>
      </c>
      <c r="L12" s="81">
        <f t="shared" si="1"/>
        <v>25.400426639670258</v>
      </c>
      <c r="M12" s="87"/>
    </row>
    <row r="13" spans="1:17" x14ac:dyDescent="0.2">
      <c r="A13" s="53">
        <v>8</v>
      </c>
      <c r="B13" s="67" t="s">
        <v>48</v>
      </c>
      <c r="C13" s="90">
        <v>6849</v>
      </c>
      <c r="D13" s="90">
        <v>19798</v>
      </c>
      <c r="E13" s="90">
        <v>641</v>
      </c>
      <c r="F13" s="90">
        <v>1811</v>
      </c>
      <c r="G13" s="65">
        <f t="shared" si="0"/>
        <v>9.1473886251136474</v>
      </c>
      <c r="H13" s="90">
        <v>5010</v>
      </c>
      <c r="I13" s="90">
        <v>12951</v>
      </c>
      <c r="J13" s="90">
        <v>533</v>
      </c>
      <c r="K13" s="90">
        <v>1374</v>
      </c>
      <c r="L13" s="81">
        <f t="shared" si="1"/>
        <v>10.609219365299976</v>
      </c>
    </row>
    <row r="14" spans="1:17" x14ac:dyDescent="0.2">
      <c r="A14" s="53">
        <v>9</v>
      </c>
      <c r="B14" s="67" t="s">
        <v>49</v>
      </c>
      <c r="C14" s="90">
        <v>16877</v>
      </c>
      <c r="D14" s="90">
        <v>45029</v>
      </c>
      <c r="E14" s="90">
        <v>2304</v>
      </c>
      <c r="F14" s="90">
        <v>6430</v>
      </c>
      <c r="G14" s="65">
        <f t="shared" si="0"/>
        <v>14.279686424304337</v>
      </c>
      <c r="H14" s="90">
        <v>13094</v>
      </c>
      <c r="I14" s="90">
        <v>30628</v>
      </c>
      <c r="J14" s="90">
        <v>2096</v>
      </c>
      <c r="K14" s="90">
        <v>5218</v>
      </c>
      <c r="L14" s="81">
        <f t="shared" si="1"/>
        <v>17.036698445866527</v>
      </c>
    </row>
    <row r="15" spans="1:17" x14ac:dyDescent="0.2">
      <c r="A15" s="53">
        <v>10</v>
      </c>
      <c r="B15" s="67" t="s">
        <v>81</v>
      </c>
      <c r="C15" s="90">
        <v>14498</v>
      </c>
      <c r="D15" s="90">
        <v>40324</v>
      </c>
      <c r="E15" s="90">
        <v>3087</v>
      </c>
      <c r="F15" s="90">
        <v>9219</v>
      </c>
      <c r="G15" s="65">
        <f t="shared" si="0"/>
        <v>22.862315246503321</v>
      </c>
      <c r="H15" s="90">
        <v>10707</v>
      </c>
      <c r="I15" s="90">
        <v>27279</v>
      </c>
      <c r="J15" s="90">
        <v>36</v>
      </c>
      <c r="K15" s="90">
        <v>186</v>
      </c>
      <c r="L15" s="81">
        <f t="shared" si="1"/>
        <v>0.68184317606950406</v>
      </c>
    </row>
    <row r="16" spans="1:17" x14ac:dyDescent="0.2">
      <c r="A16" s="53">
        <v>11</v>
      </c>
      <c r="B16" s="67" t="s">
        <v>62</v>
      </c>
      <c r="C16" s="90">
        <v>3443</v>
      </c>
      <c r="D16" s="90">
        <v>11559</v>
      </c>
      <c r="E16" s="90">
        <v>1917</v>
      </c>
      <c r="F16" s="90">
        <v>3100.95</v>
      </c>
      <c r="G16" s="65">
        <f t="shared" si="0"/>
        <v>26.8271476771347</v>
      </c>
      <c r="H16" s="90">
        <v>1851</v>
      </c>
      <c r="I16" s="90">
        <v>6367</v>
      </c>
      <c r="J16" s="90">
        <v>1917</v>
      </c>
      <c r="K16" s="90">
        <v>3100.95</v>
      </c>
      <c r="L16" s="81">
        <f t="shared" si="1"/>
        <v>48.70347102245956</v>
      </c>
    </row>
    <row r="17" spans="1:15" x14ac:dyDescent="0.2">
      <c r="A17" s="53">
        <v>12</v>
      </c>
      <c r="B17" s="67" t="s">
        <v>63</v>
      </c>
      <c r="C17" s="90">
        <v>6343</v>
      </c>
      <c r="D17" s="90">
        <v>16764</v>
      </c>
      <c r="E17" s="90">
        <v>735</v>
      </c>
      <c r="F17" s="90">
        <v>957</v>
      </c>
      <c r="G17" s="65">
        <f t="shared" si="0"/>
        <v>5.7086614173228343</v>
      </c>
      <c r="H17" s="90">
        <v>4295</v>
      </c>
      <c r="I17" s="90">
        <v>11377</v>
      </c>
      <c r="J17" s="90">
        <v>712</v>
      </c>
      <c r="K17" s="90">
        <v>910</v>
      </c>
      <c r="L17" s="81">
        <f t="shared" si="1"/>
        <v>7.9985936538630567</v>
      </c>
    </row>
    <row r="18" spans="1:15" x14ac:dyDescent="0.2">
      <c r="A18" s="53">
        <v>13</v>
      </c>
      <c r="B18" s="67" t="s">
        <v>199</v>
      </c>
      <c r="C18" s="90">
        <v>15148</v>
      </c>
      <c r="D18" s="90">
        <v>40542</v>
      </c>
      <c r="E18" s="90">
        <v>2211</v>
      </c>
      <c r="F18" s="90">
        <v>3711.97</v>
      </c>
      <c r="G18" s="65">
        <f t="shared" si="0"/>
        <v>9.1558630555966651</v>
      </c>
      <c r="H18" s="90">
        <v>10633</v>
      </c>
      <c r="I18" s="90">
        <v>25335</v>
      </c>
      <c r="J18" s="90">
        <v>2180</v>
      </c>
      <c r="K18" s="90">
        <v>2609.02</v>
      </c>
      <c r="L18" s="81">
        <f t="shared" si="1"/>
        <v>10.29808565225972</v>
      </c>
    </row>
    <row r="19" spans="1:15" x14ac:dyDescent="0.2">
      <c r="A19" s="53">
        <v>14</v>
      </c>
      <c r="B19" s="67" t="s">
        <v>200</v>
      </c>
      <c r="C19" s="90">
        <v>9220</v>
      </c>
      <c r="D19" s="90">
        <v>23612</v>
      </c>
      <c r="E19" s="90">
        <v>122</v>
      </c>
      <c r="F19" s="90">
        <v>293.8</v>
      </c>
      <c r="G19" s="65">
        <f t="shared" si="0"/>
        <v>1.2442825681856684</v>
      </c>
      <c r="H19" s="90">
        <v>6955</v>
      </c>
      <c r="I19" s="90">
        <v>17165</v>
      </c>
      <c r="J19" s="90">
        <v>97</v>
      </c>
      <c r="K19" s="90">
        <v>234.55</v>
      </c>
      <c r="L19" s="81">
        <f t="shared" si="1"/>
        <v>1.366443344013982</v>
      </c>
    </row>
    <row r="20" spans="1:15" x14ac:dyDescent="0.2">
      <c r="A20" s="53">
        <v>15</v>
      </c>
      <c r="B20" s="67" t="s">
        <v>64</v>
      </c>
      <c r="C20" s="90">
        <v>107540</v>
      </c>
      <c r="D20" s="90">
        <v>302237</v>
      </c>
      <c r="E20" s="90">
        <v>52154</v>
      </c>
      <c r="F20" s="90">
        <v>108190.51</v>
      </c>
      <c r="G20" s="65">
        <f t="shared" si="0"/>
        <v>35.796580167219766</v>
      </c>
      <c r="H20" s="90">
        <v>87517</v>
      </c>
      <c r="I20" s="90">
        <v>224754</v>
      </c>
      <c r="J20" s="90">
        <v>46683</v>
      </c>
      <c r="K20" s="90">
        <v>79984</v>
      </c>
      <c r="L20" s="81">
        <f t="shared" si="1"/>
        <v>35.58735328403499</v>
      </c>
    </row>
    <row r="21" spans="1:15" x14ac:dyDescent="0.2">
      <c r="A21" s="53">
        <v>16</v>
      </c>
      <c r="B21" s="67" t="s">
        <v>70</v>
      </c>
      <c r="C21" s="90">
        <v>718091</v>
      </c>
      <c r="D21" s="90">
        <v>2025075</v>
      </c>
      <c r="E21" s="90">
        <v>154707</v>
      </c>
      <c r="F21" s="90">
        <v>322137</v>
      </c>
      <c r="G21" s="65">
        <f t="shared" si="0"/>
        <v>15.90741083663568</v>
      </c>
      <c r="H21" s="90">
        <v>586238</v>
      </c>
      <c r="I21" s="90">
        <v>1512437</v>
      </c>
      <c r="J21" s="90">
        <v>128005</v>
      </c>
      <c r="K21" s="90">
        <v>284371</v>
      </c>
      <c r="L21" s="81">
        <f t="shared" si="1"/>
        <v>18.802171594585428</v>
      </c>
    </row>
    <row r="22" spans="1:15" x14ac:dyDescent="0.2">
      <c r="A22" s="53">
        <v>17</v>
      </c>
      <c r="B22" s="67" t="s">
        <v>65</v>
      </c>
      <c r="C22" s="90">
        <v>21582</v>
      </c>
      <c r="D22" s="90">
        <v>51433</v>
      </c>
      <c r="E22" s="90">
        <v>2001</v>
      </c>
      <c r="F22" s="90">
        <v>3413</v>
      </c>
      <c r="G22" s="65">
        <f t="shared" si="0"/>
        <v>6.6358174712733069</v>
      </c>
      <c r="H22" s="90">
        <v>14729</v>
      </c>
      <c r="I22" s="90">
        <v>33953</v>
      </c>
      <c r="J22" s="90">
        <v>1822</v>
      </c>
      <c r="K22" s="90">
        <v>3063</v>
      </c>
      <c r="L22" s="81">
        <f t="shared" si="1"/>
        <v>9.0212941419020414</v>
      </c>
    </row>
    <row r="23" spans="1:15" x14ac:dyDescent="0.2">
      <c r="A23" s="53">
        <v>18</v>
      </c>
      <c r="B23" s="67" t="s">
        <v>201</v>
      </c>
      <c r="C23" s="90">
        <v>53530</v>
      </c>
      <c r="D23" s="90">
        <v>170631</v>
      </c>
      <c r="E23" s="90">
        <v>701</v>
      </c>
      <c r="F23" s="90">
        <v>1688</v>
      </c>
      <c r="G23" s="65">
        <f t="shared" si="0"/>
        <v>0.98926924181420728</v>
      </c>
      <c r="H23" s="90">
        <v>41633</v>
      </c>
      <c r="I23" s="90">
        <v>101643</v>
      </c>
      <c r="J23" s="90">
        <v>695</v>
      </c>
      <c r="K23" s="90">
        <v>1658</v>
      </c>
      <c r="L23" s="81">
        <f t="shared" si="1"/>
        <v>1.6311993939572818</v>
      </c>
    </row>
    <row r="24" spans="1:15" x14ac:dyDescent="0.2">
      <c r="A24" s="53">
        <v>19</v>
      </c>
      <c r="B24" s="67" t="s">
        <v>66</v>
      </c>
      <c r="C24" s="90">
        <v>240854</v>
      </c>
      <c r="D24" s="90">
        <v>346534</v>
      </c>
      <c r="E24" s="90">
        <v>17032</v>
      </c>
      <c r="F24" s="90">
        <v>110093</v>
      </c>
      <c r="G24" s="65">
        <f t="shared" si="0"/>
        <v>31.769754194393624</v>
      </c>
      <c r="H24" s="90">
        <v>70266</v>
      </c>
      <c r="I24" s="90">
        <v>162799</v>
      </c>
      <c r="J24" s="90">
        <v>16171</v>
      </c>
      <c r="K24" s="90">
        <v>91230</v>
      </c>
      <c r="L24" s="81">
        <f t="shared" si="1"/>
        <v>56.038427754470234</v>
      </c>
    </row>
    <row r="25" spans="1:15" x14ac:dyDescent="0.2">
      <c r="A25" s="53">
        <v>20</v>
      </c>
      <c r="B25" s="67" t="s">
        <v>67</v>
      </c>
      <c r="C25" s="90">
        <v>1169</v>
      </c>
      <c r="D25" s="90">
        <v>2938</v>
      </c>
      <c r="E25" s="90">
        <v>411</v>
      </c>
      <c r="F25" s="90">
        <v>803.63</v>
      </c>
      <c r="G25" s="65">
        <f t="shared" si="0"/>
        <v>27.35296119809394</v>
      </c>
      <c r="H25" s="90">
        <v>693</v>
      </c>
      <c r="I25" s="90">
        <v>1607</v>
      </c>
      <c r="J25" s="90">
        <v>97</v>
      </c>
      <c r="K25" s="90">
        <v>231.01</v>
      </c>
      <c r="L25" s="81">
        <f t="shared" si="1"/>
        <v>14.375233354075919</v>
      </c>
    </row>
    <row r="26" spans="1:15" x14ac:dyDescent="0.2">
      <c r="A26" s="53">
        <v>21</v>
      </c>
      <c r="B26" s="67" t="s">
        <v>50</v>
      </c>
      <c r="C26" s="90">
        <v>10073</v>
      </c>
      <c r="D26" s="90">
        <v>26204</v>
      </c>
      <c r="E26" s="90">
        <v>122</v>
      </c>
      <c r="F26" s="90">
        <v>153</v>
      </c>
      <c r="G26" s="65">
        <f t="shared" si="0"/>
        <v>0.58388032361471531</v>
      </c>
      <c r="H26" s="90">
        <v>7879</v>
      </c>
      <c r="I26" s="90">
        <v>18590</v>
      </c>
      <c r="J26" s="90">
        <v>1805</v>
      </c>
      <c r="K26" s="90">
        <v>2136</v>
      </c>
      <c r="L26" s="81">
        <f t="shared" si="1"/>
        <v>11.490048413125336</v>
      </c>
    </row>
    <row r="27" spans="1:15" s="84" customFormat="1" x14ac:dyDescent="0.2">
      <c r="A27" s="215"/>
      <c r="B27" s="70" t="s">
        <v>351</v>
      </c>
      <c r="C27" s="234">
        <f>SUM(C6:C26)</f>
        <v>1916078</v>
      </c>
      <c r="D27" s="234">
        <f t="shared" ref="D27:F27" si="2">SUM(D6:D26)</f>
        <v>5019339</v>
      </c>
      <c r="E27" s="234">
        <f t="shared" si="2"/>
        <v>548606</v>
      </c>
      <c r="F27" s="234">
        <f t="shared" si="2"/>
        <v>1077659.43</v>
      </c>
      <c r="G27" s="65">
        <f t="shared" si="0"/>
        <v>21.470146367878321</v>
      </c>
      <c r="H27" s="234">
        <f>SUM(H6:H26)</f>
        <v>1388073</v>
      </c>
      <c r="I27" s="234">
        <f t="shared" ref="I27:K27" si="3">SUM(I6:I26)</f>
        <v>3544587</v>
      </c>
      <c r="J27" s="234">
        <f t="shared" si="3"/>
        <v>464676</v>
      </c>
      <c r="K27" s="234">
        <f t="shared" si="3"/>
        <v>885145.38000000012</v>
      </c>
      <c r="L27" s="81">
        <f t="shared" si="1"/>
        <v>24.971749318044672</v>
      </c>
      <c r="N27" s="88"/>
      <c r="O27" s="88"/>
    </row>
    <row r="28" spans="1:15" x14ac:dyDescent="0.2">
      <c r="A28" s="53">
        <v>22</v>
      </c>
      <c r="B28" s="67" t="s">
        <v>47</v>
      </c>
      <c r="C28" s="90">
        <v>31077</v>
      </c>
      <c r="D28" s="90">
        <v>93547</v>
      </c>
      <c r="E28" s="90">
        <v>6301</v>
      </c>
      <c r="F28" s="90">
        <v>10864</v>
      </c>
      <c r="G28" s="65">
        <f t="shared" si="0"/>
        <v>11.613413578201332</v>
      </c>
      <c r="H28" s="90">
        <v>26152</v>
      </c>
      <c r="I28" s="90">
        <v>76505</v>
      </c>
      <c r="J28" s="90">
        <v>208</v>
      </c>
      <c r="K28" s="90">
        <v>616</v>
      </c>
      <c r="L28" s="81">
        <f t="shared" si="1"/>
        <v>0.80517613227893603</v>
      </c>
    </row>
    <row r="29" spans="1:15" x14ac:dyDescent="0.2">
      <c r="A29" s="53">
        <v>23</v>
      </c>
      <c r="B29" s="67" t="s">
        <v>202</v>
      </c>
      <c r="C29" s="90">
        <v>2099</v>
      </c>
      <c r="D29" s="90">
        <v>5155</v>
      </c>
      <c r="E29" s="90">
        <v>9261</v>
      </c>
      <c r="F29" s="90">
        <v>3727</v>
      </c>
      <c r="G29" s="65">
        <f t="shared" si="0"/>
        <v>72.298739088263815</v>
      </c>
      <c r="H29" s="90">
        <v>1530</v>
      </c>
      <c r="I29" s="90">
        <v>3447</v>
      </c>
      <c r="J29" s="90">
        <v>0</v>
      </c>
      <c r="K29" s="90">
        <v>0</v>
      </c>
      <c r="L29" s="81">
        <f t="shared" si="1"/>
        <v>0</v>
      </c>
    </row>
    <row r="30" spans="1:15" x14ac:dyDescent="0.2">
      <c r="A30" s="53">
        <v>24</v>
      </c>
      <c r="B30" s="67" t="s">
        <v>203</v>
      </c>
      <c r="C30" s="90">
        <v>57</v>
      </c>
      <c r="D30" s="90">
        <v>148</v>
      </c>
      <c r="E30" s="90">
        <v>74</v>
      </c>
      <c r="F30" s="90">
        <v>36</v>
      </c>
      <c r="G30" s="65">
        <f t="shared" si="0"/>
        <v>24.324324324324323</v>
      </c>
      <c r="H30" s="90">
        <v>41</v>
      </c>
      <c r="I30" s="90">
        <v>80</v>
      </c>
      <c r="J30" s="90">
        <v>74</v>
      </c>
      <c r="K30" s="90">
        <v>65.400000000000006</v>
      </c>
      <c r="L30" s="81">
        <f t="shared" si="1"/>
        <v>81.750000000000014</v>
      </c>
    </row>
    <row r="31" spans="1:15" x14ac:dyDescent="0.2">
      <c r="A31" s="218">
        <v>25</v>
      </c>
      <c r="B31" s="231" t="s">
        <v>51</v>
      </c>
      <c r="C31" s="238">
        <v>4</v>
      </c>
      <c r="D31" s="238">
        <v>10</v>
      </c>
      <c r="E31" s="238">
        <v>0</v>
      </c>
      <c r="F31" s="238">
        <v>0</v>
      </c>
      <c r="G31" s="239">
        <f t="shared" si="0"/>
        <v>0</v>
      </c>
      <c r="H31" s="238">
        <v>0</v>
      </c>
      <c r="I31" s="238">
        <v>0</v>
      </c>
      <c r="J31" s="238">
        <v>0</v>
      </c>
      <c r="K31" s="238">
        <v>0</v>
      </c>
      <c r="L31" s="240" t="e">
        <f t="shared" si="1"/>
        <v>#DIV/0!</v>
      </c>
    </row>
    <row r="32" spans="1:15" x14ac:dyDescent="0.2">
      <c r="A32" s="53">
        <v>26</v>
      </c>
      <c r="B32" s="67" t="s">
        <v>204</v>
      </c>
      <c r="C32" s="90">
        <v>948</v>
      </c>
      <c r="D32" s="90">
        <v>2525</v>
      </c>
      <c r="E32" s="90">
        <v>6618</v>
      </c>
      <c r="F32" s="90">
        <v>7021.0285599999997</v>
      </c>
      <c r="G32" s="65">
        <f t="shared" si="0"/>
        <v>278.06053702970297</v>
      </c>
      <c r="H32" s="90">
        <v>664</v>
      </c>
      <c r="I32" s="90">
        <v>1553</v>
      </c>
      <c r="J32" s="90">
        <v>2506</v>
      </c>
      <c r="K32" s="90">
        <v>5004.7951800000001</v>
      </c>
      <c r="L32" s="81">
        <f t="shared" si="1"/>
        <v>322.26627044430131</v>
      </c>
    </row>
    <row r="33" spans="1:12" x14ac:dyDescent="0.2">
      <c r="A33" s="218">
        <v>27</v>
      </c>
      <c r="B33" s="231" t="s">
        <v>205</v>
      </c>
      <c r="C33" s="238">
        <v>24</v>
      </c>
      <c r="D33" s="238">
        <v>61</v>
      </c>
      <c r="E33" s="238">
        <v>0</v>
      </c>
      <c r="F33" s="238">
        <v>0</v>
      </c>
      <c r="G33" s="239">
        <f t="shared" si="0"/>
        <v>0</v>
      </c>
      <c r="H33" s="238">
        <v>0</v>
      </c>
      <c r="I33" s="238">
        <v>0</v>
      </c>
      <c r="J33" s="238">
        <v>0</v>
      </c>
      <c r="K33" s="238">
        <v>0</v>
      </c>
      <c r="L33" s="240" t="e">
        <f t="shared" si="1"/>
        <v>#DIV/0!</v>
      </c>
    </row>
    <row r="34" spans="1:12" x14ac:dyDescent="0.2">
      <c r="A34" s="53">
        <v>28</v>
      </c>
      <c r="B34" s="67" t="s">
        <v>206</v>
      </c>
      <c r="C34" s="90">
        <v>1908</v>
      </c>
      <c r="D34" s="90">
        <v>5192</v>
      </c>
      <c r="E34" s="90">
        <v>3079</v>
      </c>
      <c r="F34" s="90">
        <v>5262</v>
      </c>
      <c r="G34" s="65">
        <f t="shared" si="0"/>
        <v>101.34822804314329</v>
      </c>
      <c r="H34" s="90">
        <v>1070</v>
      </c>
      <c r="I34" s="90">
        <v>2920</v>
      </c>
      <c r="J34" s="90">
        <v>2976</v>
      </c>
      <c r="K34" s="90">
        <v>4646</v>
      </c>
      <c r="L34" s="81">
        <f t="shared" si="1"/>
        <v>159.10958904109589</v>
      </c>
    </row>
    <row r="35" spans="1:12" x14ac:dyDescent="0.2">
      <c r="A35" s="53">
        <v>29</v>
      </c>
      <c r="B35" s="67" t="s">
        <v>71</v>
      </c>
      <c r="C35" s="90">
        <v>48642</v>
      </c>
      <c r="D35" s="90">
        <v>128829</v>
      </c>
      <c r="E35" s="90">
        <v>20279</v>
      </c>
      <c r="F35" s="90">
        <v>63713</v>
      </c>
      <c r="G35" s="65">
        <f t="shared" si="0"/>
        <v>49.455479744467475</v>
      </c>
      <c r="H35" s="90">
        <v>31981</v>
      </c>
      <c r="I35" s="90">
        <v>72896</v>
      </c>
      <c r="J35" s="90">
        <v>7915</v>
      </c>
      <c r="K35" s="90">
        <v>35823</v>
      </c>
      <c r="L35" s="81">
        <f t="shared" si="1"/>
        <v>49.142614135206323</v>
      </c>
    </row>
    <row r="36" spans="1:12" x14ac:dyDescent="0.2">
      <c r="A36" s="53">
        <v>30</v>
      </c>
      <c r="B36" s="67" t="s">
        <v>72</v>
      </c>
      <c r="C36" s="90">
        <v>47055</v>
      </c>
      <c r="D36" s="90">
        <v>134659</v>
      </c>
      <c r="E36" s="90">
        <v>43096</v>
      </c>
      <c r="F36" s="90">
        <v>83006</v>
      </c>
      <c r="G36" s="65">
        <f t="shared" si="0"/>
        <v>61.641628112491553</v>
      </c>
      <c r="H36" s="90">
        <v>34131</v>
      </c>
      <c r="I36" s="90">
        <v>86885</v>
      </c>
      <c r="J36" s="90">
        <v>26556</v>
      </c>
      <c r="K36" s="90">
        <v>58578</v>
      </c>
      <c r="L36" s="81">
        <f t="shared" si="1"/>
        <v>67.420153075904935</v>
      </c>
    </row>
    <row r="37" spans="1:12" x14ac:dyDescent="0.2">
      <c r="A37" s="53">
        <v>31</v>
      </c>
      <c r="B37" s="67" t="s">
        <v>207</v>
      </c>
      <c r="C37" s="90">
        <v>2774</v>
      </c>
      <c r="D37" s="90">
        <v>7064</v>
      </c>
      <c r="E37" s="90">
        <v>10240</v>
      </c>
      <c r="F37" s="90">
        <v>2877.47</v>
      </c>
      <c r="G37" s="65">
        <f t="shared" si="0"/>
        <v>40.734286523216305</v>
      </c>
      <c r="H37" s="90">
        <v>2210</v>
      </c>
      <c r="I37" s="90">
        <v>5817</v>
      </c>
      <c r="J37" s="90">
        <v>0</v>
      </c>
      <c r="K37" s="90">
        <v>0</v>
      </c>
      <c r="L37" s="81">
        <f t="shared" si="1"/>
        <v>0</v>
      </c>
    </row>
    <row r="38" spans="1:12" x14ac:dyDescent="0.2">
      <c r="A38" s="53">
        <v>32</v>
      </c>
      <c r="B38" s="67" t="s">
        <v>208</v>
      </c>
      <c r="C38" s="90">
        <v>6085</v>
      </c>
      <c r="D38" s="90">
        <v>15975</v>
      </c>
      <c r="E38" s="90">
        <v>4062</v>
      </c>
      <c r="F38" s="90">
        <v>14743.02</v>
      </c>
      <c r="G38" s="65">
        <f t="shared" ref="G38:G59" si="4">F38*100/D38</f>
        <v>92.288075117370894</v>
      </c>
      <c r="H38" s="90">
        <v>4426</v>
      </c>
      <c r="I38" s="90">
        <v>11557</v>
      </c>
      <c r="J38" s="90">
        <v>0</v>
      </c>
      <c r="K38" s="90">
        <v>0</v>
      </c>
      <c r="L38" s="81">
        <f t="shared" si="1"/>
        <v>0</v>
      </c>
    </row>
    <row r="39" spans="1:12" x14ac:dyDescent="0.2">
      <c r="A39" s="218">
        <v>33</v>
      </c>
      <c r="B39" s="231" t="s">
        <v>209</v>
      </c>
      <c r="C39" s="238">
        <v>92</v>
      </c>
      <c r="D39" s="238">
        <v>239</v>
      </c>
      <c r="E39" s="238">
        <v>0</v>
      </c>
      <c r="F39" s="238">
        <v>0</v>
      </c>
      <c r="G39" s="239">
        <f t="shared" si="4"/>
        <v>0</v>
      </c>
      <c r="H39" s="238">
        <v>0</v>
      </c>
      <c r="I39" s="238">
        <v>0</v>
      </c>
      <c r="J39" s="238">
        <v>0</v>
      </c>
      <c r="K39" s="238">
        <v>0</v>
      </c>
      <c r="L39" s="240" t="e">
        <f t="shared" si="1"/>
        <v>#DIV/0!</v>
      </c>
    </row>
    <row r="40" spans="1:12" x14ac:dyDescent="0.2">
      <c r="A40" s="53">
        <v>34</v>
      </c>
      <c r="B40" s="67" t="s">
        <v>210</v>
      </c>
      <c r="C40" s="90">
        <v>428</v>
      </c>
      <c r="D40" s="90">
        <v>1193</v>
      </c>
      <c r="E40" s="90">
        <v>19</v>
      </c>
      <c r="F40" s="90">
        <v>432.59</v>
      </c>
      <c r="G40" s="65">
        <f t="shared" si="4"/>
        <v>36.260687342833194</v>
      </c>
      <c r="H40" s="90">
        <v>109</v>
      </c>
      <c r="I40" s="90">
        <v>273</v>
      </c>
      <c r="J40" s="90">
        <v>1</v>
      </c>
      <c r="K40" s="90">
        <v>26.83</v>
      </c>
      <c r="L40" s="81">
        <f t="shared" si="1"/>
        <v>9.8278388278388285</v>
      </c>
    </row>
    <row r="41" spans="1:12" x14ac:dyDescent="0.2">
      <c r="A41" s="218">
        <v>35</v>
      </c>
      <c r="B41" s="231" t="s">
        <v>211</v>
      </c>
      <c r="C41" s="238">
        <v>73</v>
      </c>
      <c r="D41" s="238">
        <v>198</v>
      </c>
      <c r="E41" s="238">
        <v>0</v>
      </c>
      <c r="F41" s="238">
        <v>0</v>
      </c>
      <c r="G41" s="239">
        <f t="shared" si="4"/>
        <v>0</v>
      </c>
      <c r="H41" s="238">
        <v>0</v>
      </c>
      <c r="I41" s="238">
        <v>0</v>
      </c>
      <c r="J41" s="238">
        <v>0</v>
      </c>
      <c r="K41" s="238">
        <v>0</v>
      </c>
      <c r="L41" s="240" t="e">
        <f t="shared" si="1"/>
        <v>#DIV/0!</v>
      </c>
    </row>
    <row r="42" spans="1:12" x14ac:dyDescent="0.2">
      <c r="A42" s="53">
        <v>36</v>
      </c>
      <c r="B42" s="67" t="s">
        <v>73</v>
      </c>
      <c r="C42" s="90">
        <v>8424</v>
      </c>
      <c r="D42" s="90">
        <v>21848</v>
      </c>
      <c r="E42" s="90">
        <v>3426</v>
      </c>
      <c r="F42" s="90">
        <v>5503</v>
      </c>
      <c r="G42" s="65">
        <f t="shared" si="4"/>
        <v>25.18766019772977</v>
      </c>
      <c r="H42" s="90">
        <v>2223</v>
      </c>
      <c r="I42" s="90">
        <v>5958</v>
      </c>
      <c r="J42" s="90">
        <v>10</v>
      </c>
      <c r="K42" s="90">
        <v>3</v>
      </c>
      <c r="L42" s="81">
        <f t="shared" si="1"/>
        <v>5.0352467270896276E-2</v>
      </c>
    </row>
    <row r="43" spans="1:12" x14ac:dyDescent="0.2">
      <c r="A43" s="218">
        <v>37</v>
      </c>
      <c r="B43" s="231" t="s">
        <v>212</v>
      </c>
      <c r="C43" s="238">
        <v>636</v>
      </c>
      <c r="D43" s="238">
        <v>2221</v>
      </c>
      <c r="E43" s="238">
        <v>0</v>
      </c>
      <c r="F43" s="238">
        <v>0</v>
      </c>
      <c r="G43" s="239">
        <f t="shared" si="4"/>
        <v>0</v>
      </c>
      <c r="H43" s="238">
        <v>488</v>
      </c>
      <c r="I43" s="238">
        <v>2006</v>
      </c>
      <c r="J43" s="238">
        <v>0</v>
      </c>
      <c r="K43" s="238">
        <v>0</v>
      </c>
      <c r="L43" s="240">
        <f t="shared" si="1"/>
        <v>0</v>
      </c>
    </row>
    <row r="44" spans="1:12" x14ac:dyDescent="0.2">
      <c r="A44" s="53">
        <v>38</v>
      </c>
      <c r="B44" s="67" t="s">
        <v>213</v>
      </c>
      <c r="C44" s="90">
        <v>1570</v>
      </c>
      <c r="D44" s="90">
        <v>4203</v>
      </c>
      <c r="E44" s="90">
        <v>16816</v>
      </c>
      <c r="F44" s="90">
        <v>7689</v>
      </c>
      <c r="G44" s="65">
        <f t="shared" si="4"/>
        <v>182.94075660242683</v>
      </c>
      <c r="H44" s="90">
        <v>1094</v>
      </c>
      <c r="I44" s="90">
        <v>3211</v>
      </c>
      <c r="J44" s="90">
        <v>1162</v>
      </c>
      <c r="K44" s="90">
        <v>2160</v>
      </c>
      <c r="L44" s="81">
        <f t="shared" si="1"/>
        <v>67.268763625038929</v>
      </c>
    </row>
    <row r="45" spans="1:12" x14ac:dyDescent="0.2">
      <c r="A45" s="218">
        <v>39</v>
      </c>
      <c r="B45" s="231" t="s">
        <v>214</v>
      </c>
      <c r="C45" s="238">
        <v>67</v>
      </c>
      <c r="D45" s="238">
        <v>173</v>
      </c>
      <c r="E45" s="238">
        <v>0</v>
      </c>
      <c r="F45" s="238">
        <v>0</v>
      </c>
      <c r="G45" s="239">
        <f t="shared" si="4"/>
        <v>0</v>
      </c>
      <c r="H45" s="238">
        <v>0</v>
      </c>
      <c r="I45" s="238">
        <v>0</v>
      </c>
      <c r="J45" s="238">
        <v>0</v>
      </c>
      <c r="K45" s="238">
        <v>0</v>
      </c>
      <c r="L45" s="240" t="e">
        <f t="shared" si="1"/>
        <v>#DIV/0!</v>
      </c>
    </row>
    <row r="46" spans="1:12" x14ac:dyDescent="0.2">
      <c r="A46" s="218">
        <v>40</v>
      </c>
      <c r="B46" s="231" t="s">
        <v>77</v>
      </c>
      <c r="C46" s="238">
        <v>116</v>
      </c>
      <c r="D46" s="238">
        <v>430</v>
      </c>
      <c r="E46" s="238">
        <v>0</v>
      </c>
      <c r="F46" s="238">
        <v>0</v>
      </c>
      <c r="G46" s="239">
        <f t="shared" si="4"/>
        <v>0</v>
      </c>
      <c r="H46" s="238">
        <v>80</v>
      </c>
      <c r="I46" s="238">
        <v>276</v>
      </c>
      <c r="J46" s="238">
        <v>0</v>
      </c>
      <c r="K46" s="238">
        <v>0</v>
      </c>
      <c r="L46" s="240">
        <f t="shared" si="1"/>
        <v>0</v>
      </c>
    </row>
    <row r="47" spans="1:12" x14ac:dyDescent="0.2">
      <c r="A47" s="218">
        <v>41</v>
      </c>
      <c r="B47" s="231" t="s">
        <v>215</v>
      </c>
      <c r="C47" s="238">
        <v>128</v>
      </c>
      <c r="D47" s="238">
        <v>334</v>
      </c>
      <c r="E47" s="238">
        <v>0</v>
      </c>
      <c r="F47" s="238">
        <v>0</v>
      </c>
      <c r="G47" s="239">
        <f t="shared" si="4"/>
        <v>0</v>
      </c>
      <c r="H47" s="238">
        <v>85</v>
      </c>
      <c r="I47" s="238">
        <v>113</v>
      </c>
      <c r="J47" s="238">
        <v>0</v>
      </c>
      <c r="K47" s="238">
        <v>0</v>
      </c>
      <c r="L47" s="240">
        <f t="shared" si="1"/>
        <v>0</v>
      </c>
    </row>
    <row r="48" spans="1:12" x14ac:dyDescent="0.2">
      <c r="A48" s="53">
        <v>42</v>
      </c>
      <c r="B48" s="67" t="s">
        <v>76</v>
      </c>
      <c r="C48" s="90">
        <v>3611</v>
      </c>
      <c r="D48" s="90">
        <v>11154</v>
      </c>
      <c r="E48" s="90">
        <v>17635</v>
      </c>
      <c r="F48" s="90">
        <v>6402</v>
      </c>
      <c r="G48" s="65">
        <f t="shared" si="4"/>
        <v>57.396449704142015</v>
      </c>
      <c r="H48" s="90">
        <v>2391</v>
      </c>
      <c r="I48" s="90">
        <v>7599</v>
      </c>
      <c r="J48" s="90">
        <v>1</v>
      </c>
      <c r="K48" s="90">
        <v>12</v>
      </c>
      <c r="L48" s="81">
        <f t="shared" si="1"/>
        <v>0.15791551519936833</v>
      </c>
    </row>
    <row r="49" spans="1:15" s="84" customFormat="1" x14ac:dyDescent="0.2">
      <c r="A49" s="215"/>
      <c r="B49" s="70" t="s">
        <v>313</v>
      </c>
      <c r="C49" s="234">
        <f>SUM(C28:C48)</f>
        <v>155818</v>
      </c>
      <c r="D49" s="234">
        <f t="shared" ref="D49:F49" si="5">SUM(D28:D48)</f>
        <v>435158</v>
      </c>
      <c r="E49" s="234">
        <f t="shared" si="5"/>
        <v>140906</v>
      </c>
      <c r="F49" s="234">
        <f t="shared" si="5"/>
        <v>211276.10855999999</v>
      </c>
      <c r="G49" s="65">
        <f t="shared" si="4"/>
        <v>48.551585529853519</v>
      </c>
      <c r="H49" s="234">
        <f>SUM(H28:H48)</f>
        <v>108675</v>
      </c>
      <c r="I49" s="234">
        <f t="shared" ref="I49:K49" si="6">SUM(I28:I48)</f>
        <v>281096</v>
      </c>
      <c r="J49" s="234">
        <f t="shared" si="6"/>
        <v>41409</v>
      </c>
      <c r="K49" s="234">
        <f t="shared" si="6"/>
        <v>106935.02518</v>
      </c>
      <c r="L49" s="81">
        <f t="shared" si="1"/>
        <v>38.042172489114037</v>
      </c>
      <c r="N49" s="88"/>
      <c r="O49" s="88"/>
    </row>
    <row r="50" spans="1:15" x14ac:dyDescent="0.2">
      <c r="A50" s="53">
        <v>43</v>
      </c>
      <c r="B50" s="67" t="s">
        <v>46</v>
      </c>
      <c r="C50" s="90">
        <v>123592</v>
      </c>
      <c r="D50" s="90">
        <v>373098</v>
      </c>
      <c r="E50" s="90">
        <v>33506</v>
      </c>
      <c r="F50" s="90">
        <v>51735</v>
      </c>
      <c r="G50" s="65">
        <f t="shared" si="4"/>
        <v>13.866330025891321</v>
      </c>
      <c r="H50" s="90">
        <v>94002</v>
      </c>
      <c r="I50" s="90">
        <v>280881</v>
      </c>
      <c r="J50" s="90">
        <v>33444</v>
      </c>
      <c r="K50" s="90">
        <v>51343</v>
      </c>
      <c r="L50" s="81">
        <f t="shared" si="1"/>
        <v>18.279271292825076</v>
      </c>
    </row>
    <row r="51" spans="1:15" x14ac:dyDescent="0.2">
      <c r="A51" s="53">
        <v>44</v>
      </c>
      <c r="B51" s="67" t="s">
        <v>216</v>
      </c>
      <c r="C51" s="90">
        <v>114457</v>
      </c>
      <c r="D51" s="90">
        <v>289707</v>
      </c>
      <c r="E51" s="90">
        <v>64975</v>
      </c>
      <c r="F51" s="90">
        <v>43734</v>
      </c>
      <c r="G51" s="65">
        <f t="shared" si="4"/>
        <v>15.095941761849041</v>
      </c>
      <c r="H51" s="90">
        <v>102102</v>
      </c>
      <c r="I51" s="90">
        <v>255469</v>
      </c>
      <c r="J51" s="90">
        <v>64899</v>
      </c>
      <c r="K51" s="90">
        <v>43658</v>
      </c>
      <c r="L51" s="81">
        <f t="shared" si="1"/>
        <v>17.089353307054868</v>
      </c>
    </row>
    <row r="52" spans="1:15" x14ac:dyDescent="0.2">
      <c r="A52" s="53">
        <v>45</v>
      </c>
      <c r="B52" s="67" t="s">
        <v>52</v>
      </c>
      <c r="C52" s="90">
        <v>185230</v>
      </c>
      <c r="D52" s="90">
        <v>473659</v>
      </c>
      <c r="E52" s="90">
        <v>53459</v>
      </c>
      <c r="F52" s="90">
        <v>85909.32</v>
      </c>
      <c r="G52" s="65">
        <f t="shared" si="4"/>
        <v>18.137377311525803</v>
      </c>
      <c r="H52" s="90">
        <v>161353</v>
      </c>
      <c r="I52" s="90">
        <v>397860</v>
      </c>
      <c r="J52" s="90">
        <v>53203</v>
      </c>
      <c r="K52" s="90">
        <v>85441.33</v>
      </c>
      <c r="L52" s="81">
        <f t="shared" si="1"/>
        <v>21.475224953501233</v>
      </c>
    </row>
    <row r="53" spans="1:15" s="84" customFormat="1" x14ac:dyDescent="0.2">
      <c r="A53" s="215"/>
      <c r="B53" s="70" t="s">
        <v>352</v>
      </c>
      <c r="C53" s="234">
        <f>SUM(C50:C52)</f>
        <v>423279</v>
      </c>
      <c r="D53" s="234">
        <f t="shared" ref="D53:F53" si="7">SUM(D50:D52)</f>
        <v>1136464</v>
      </c>
      <c r="E53" s="234">
        <f t="shared" si="7"/>
        <v>151940</v>
      </c>
      <c r="F53" s="234">
        <f t="shared" si="7"/>
        <v>181378.32</v>
      </c>
      <c r="G53" s="65">
        <f t="shared" si="4"/>
        <v>15.959882583170254</v>
      </c>
      <c r="H53" s="234">
        <f>SUM(H50:H52)</f>
        <v>357457</v>
      </c>
      <c r="I53" s="234">
        <f t="shared" ref="I53:K53" si="8">SUM(I50:I52)</f>
        <v>934210</v>
      </c>
      <c r="J53" s="234">
        <f t="shared" si="8"/>
        <v>151546</v>
      </c>
      <c r="K53" s="234">
        <f t="shared" si="8"/>
        <v>180442.33000000002</v>
      </c>
      <c r="L53" s="81">
        <f t="shared" si="1"/>
        <v>19.314964515472965</v>
      </c>
      <c r="N53" s="88"/>
      <c r="O53" s="88"/>
    </row>
    <row r="54" spans="1:15" x14ac:dyDescent="0.2">
      <c r="A54" s="218">
        <v>46</v>
      </c>
      <c r="B54" s="231" t="s">
        <v>314</v>
      </c>
      <c r="C54" s="238">
        <v>489</v>
      </c>
      <c r="D54" s="238">
        <v>1271</v>
      </c>
      <c r="E54" s="238">
        <v>0</v>
      </c>
      <c r="F54" s="238">
        <v>0</v>
      </c>
      <c r="G54" s="239">
        <f t="shared" si="4"/>
        <v>0</v>
      </c>
      <c r="H54" s="238">
        <v>0</v>
      </c>
      <c r="I54" s="238">
        <v>0</v>
      </c>
      <c r="J54" s="238">
        <v>0</v>
      </c>
      <c r="K54" s="238">
        <v>0</v>
      </c>
      <c r="L54" s="240" t="e">
        <f t="shared" si="1"/>
        <v>#DIV/0!</v>
      </c>
    </row>
    <row r="55" spans="1:15" x14ac:dyDescent="0.2">
      <c r="A55" s="53">
        <v>47</v>
      </c>
      <c r="B55" s="67" t="s">
        <v>241</v>
      </c>
      <c r="C55" s="90">
        <v>922771</v>
      </c>
      <c r="D55" s="90">
        <v>2244347</v>
      </c>
      <c r="E55" s="90">
        <v>762904</v>
      </c>
      <c r="F55" s="90">
        <v>615182.87</v>
      </c>
      <c r="G55" s="65">
        <f t="shared" si="4"/>
        <v>27.410327814727403</v>
      </c>
      <c r="H55" s="90">
        <v>740171</v>
      </c>
      <c r="I55" s="90">
        <v>1962710</v>
      </c>
      <c r="J55" s="90">
        <v>684031</v>
      </c>
      <c r="K55" s="90">
        <v>614669.07999999996</v>
      </c>
      <c r="L55" s="81">
        <f t="shared" si="1"/>
        <v>31.317366294562106</v>
      </c>
    </row>
    <row r="56" spans="1:15" x14ac:dyDescent="0.2">
      <c r="A56" s="218">
        <v>48</v>
      </c>
      <c r="B56" s="231" t="s">
        <v>315</v>
      </c>
      <c r="C56" s="238">
        <v>118</v>
      </c>
      <c r="D56" s="238">
        <v>437</v>
      </c>
      <c r="E56" s="238">
        <v>0</v>
      </c>
      <c r="F56" s="238">
        <v>0</v>
      </c>
      <c r="G56" s="239">
        <f t="shared" si="4"/>
        <v>0</v>
      </c>
      <c r="H56" s="238">
        <v>48</v>
      </c>
      <c r="I56" s="238">
        <v>144</v>
      </c>
      <c r="J56" s="238">
        <v>0</v>
      </c>
      <c r="K56" s="238">
        <v>0</v>
      </c>
      <c r="L56" s="240">
        <f t="shared" si="1"/>
        <v>0</v>
      </c>
    </row>
    <row r="57" spans="1:15" x14ac:dyDescent="0.2">
      <c r="A57" s="218">
        <v>49</v>
      </c>
      <c r="B57" s="231" t="s">
        <v>350</v>
      </c>
      <c r="C57" s="238">
        <v>139</v>
      </c>
      <c r="D57" s="238">
        <v>362</v>
      </c>
      <c r="E57" s="238">
        <v>0</v>
      </c>
      <c r="F57" s="238">
        <v>0</v>
      </c>
      <c r="G57" s="239">
        <f t="shared" si="4"/>
        <v>0</v>
      </c>
      <c r="H57" s="238">
        <v>88</v>
      </c>
      <c r="I57" s="238">
        <v>124</v>
      </c>
      <c r="J57" s="238">
        <v>0</v>
      </c>
      <c r="K57" s="238">
        <v>0</v>
      </c>
      <c r="L57" s="240">
        <f t="shared" si="1"/>
        <v>0</v>
      </c>
    </row>
    <row r="58" spans="1:15" s="84" customFormat="1" x14ac:dyDescent="0.2">
      <c r="A58" s="215"/>
      <c r="B58" s="70" t="s">
        <v>316</v>
      </c>
      <c r="C58" s="234">
        <f>SUM(C54:C57)</f>
        <v>923517</v>
      </c>
      <c r="D58" s="234">
        <f t="shared" ref="D58:F58" si="9">SUM(D54:D57)</f>
        <v>2246417</v>
      </c>
      <c r="E58" s="234">
        <f t="shared" si="9"/>
        <v>762904</v>
      </c>
      <c r="F58" s="234">
        <f t="shared" si="9"/>
        <v>615182.87</v>
      </c>
      <c r="G58" s="65">
        <f t="shared" si="4"/>
        <v>27.385070091617006</v>
      </c>
      <c r="H58" s="234">
        <f>SUM(H54:H57)</f>
        <v>740307</v>
      </c>
      <c r="I58" s="234">
        <f t="shared" ref="I58:K58" si="10">SUM(I54:I57)</f>
        <v>1962978</v>
      </c>
      <c r="J58" s="234">
        <f t="shared" si="10"/>
        <v>684031</v>
      </c>
      <c r="K58" s="234">
        <f t="shared" si="10"/>
        <v>614669.07999999996</v>
      </c>
      <c r="L58" s="81">
        <f t="shared" si="1"/>
        <v>31.31309062047562</v>
      </c>
      <c r="N58" s="88"/>
      <c r="O58" s="88"/>
    </row>
    <row r="59" spans="1:15" s="84" customFormat="1" x14ac:dyDescent="0.2">
      <c r="A59" s="215"/>
      <c r="B59" s="70" t="s">
        <v>242</v>
      </c>
      <c r="C59" s="234">
        <f>C58+C53+C49+C27</f>
        <v>3418692</v>
      </c>
      <c r="D59" s="234">
        <f t="shared" ref="D59:K59" si="11">D58+D53+D49+D27</f>
        <v>8837378</v>
      </c>
      <c r="E59" s="234">
        <f t="shared" si="11"/>
        <v>1604356</v>
      </c>
      <c r="F59" s="234">
        <f t="shared" si="11"/>
        <v>2085496.7285599997</v>
      </c>
      <c r="G59" s="65">
        <f t="shared" si="4"/>
        <v>23.598591443751754</v>
      </c>
      <c r="H59" s="234">
        <f t="shared" si="11"/>
        <v>2594512</v>
      </c>
      <c r="I59" s="234">
        <f t="shared" si="11"/>
        <v>6722871</v>
      </c>
      <c r="J59" s="234">
        <f t="shared" si="11"/>
        <v>1341662</v>
      </c>
      <c r="K59" s="234">
        <f t="shared" si="11"/>
        <v>1787191.8151799999</v>
      </c>
      <c r="L59" s="81">
        <f t="shared" si="1"/>
        <v>26.583758861058023</v>
      </c>
      <c r="N59" s="88"/>
      <c r="O59" s="88"/>
    </row>
  </sheetData>
  <autoFilter ref="H5:K59"/>
  <sortState ref="B8:L32">
    <sortCondition ref="B6:B32"/>
  </sortState>
  <mergeCells count="11">
    <mergeCell ref="B3:B5"/>
    <mergeCell ref="A1:L1"/>
    <mergeCell ref="H4:I4"/>
    <mergeCell ref="G3:G5"/>
    <mergeCell ref="E4:F4"/>
    <mergeCell ref="J4:K4"/>
    <mergeCell ref="A3:A5"/>
    <mergeCell ref="L3:L5"/>
    <mergeCell ref="C3:F3"/>
    <mergeCell ref="C4:D4"/>
    <mergeCell ref="H3:K3"/>
  </mergeCells>
  <conditionalFormatting sqref="L2:L3 L6:L65479">
    <cfRule type="cellIs" dxfId="35" priority="8" stopIfTrue="1" operator="greaterThan">
      <formula>50</formula>
    </cfRule>
  </conditionalFormatting>
  <conditionalFormatting sqref="N1:N1048576">
    <cfRule type="cellIs" dxfId="34" priority="2" operator="lessThan">
      <formula>0</formula>
    </cfRule>
    <cfRule type="cellIs" dxfId="33" priority="3" operator="lessThan">
      <formula>0</formula>
    </cfRule>
    <cfRule type="cellIs" dxfId="32" priority="4" operator="lessThan">
      <formula>0</formula>
    </cfRule>
  </conditionalFormatting>
  <pageMargins left="0.75" right="0.25" top="0.25" bottom="0.25" header="0.05" footer="0.3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9"/>
  <sheetViews>
    <sheetView zoomScaleNormal="100" workbookViewId="0">
      <pane xSplit="2" ySplit="5" topLeftCell="C49" activePane="bottomRight" state="frozen"/>
      <selection pane="topRight" activeCell="C1" sqref="C1"/>
      <selection pane="bottomLeft" activeCell="A6" sqref="A6"/>
      <selection pane="bottomRight" activeCell="A55" sqref="A55:XFD55"/>
    </sheetView>
  </sheetViews>
  <sheetFormatPr defaultColWidth="4.42578125" defaultRowHeight="13.5" x14ac:dyDescent="0.2"/>
  <cols>
    <col min="1" max="1" width="4.42578125" style="55"/>
    <col min="2" max="2" width="24.85546875" style="55" customWidth="1"/>
    <col min="3" max="3" width="8.5703125" style="75" customWidth="1"/>
    <col min="4" max="4" width="10.140625" style="75" bestFit="1" customWidth="1"/>
    <col min="5" max="5" width="8.7109375" style="75" bestFit="1" customWidth="1"/>
    <col min="6" max="6" width="12" style="75" bestFit="1" customWidth="1"/>
    <col min="7" max="7" width="9.28515625" style="73" customWidth="1"/>
    <col min="8" max="8" width="8.7109375" style="75" bestFit="1" customWidth="1"/>
    <col min="9" max="9" width="11.5703125" style="75" customWidth="1"/>
    <col min="10" max="10" width="10.140625" style="75" bestFit="1" customWidth="1"/>
    <col min="11" max="11" width="10.5703125" style="75" bestFit="1" customWidth="1"/>
    <col min="12" max="12" width="8.28515625" style="73" customWidth="1"/>
    <col min="13" max="13" width="11.28515625" style="75" bestFit="1" customWidth="1"/>
    <col min="14" max="14" width="11.85546875" style="75" bestFit="1" customWidth="1"/>
    <col min="15" max="15" width="10.85546875" style="75" bestFit="1" customWidth="1"/>
    <col min="16" max="16" width="11.5703125" style="75" bestFit="1" customWidth="1"/>
    <col min="17" max="17" width="9.140625" style="73" customWidth="1"/>
    <col min="18" max="18" width="8.5703125" style="75" bestFit="1" customWidth="1"/>
    <col min="19" max="19" width="8" style="55" bestFit="1" customWidth="1"/>
    <col min="20" max="20" width="6" style="55" bestFit="1" customWidth="1"/>
    <col min="21" max="16384" width="4.42578125" style="55"/>
  </cols>
  <sheetData>
    <row r="1" spans="1:20" ht="15" customHeight="1" x14ac:dyDescent="0.2">
      <c r="A1" s="408" t="s">
        <v>318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</row>
    <row r="2" spans="1:20" ht="15" customHeight="1" x14ac:dyDescent="0.2">
      <c r="B2" s="72" t="s">
        <v>134</v>
      </c>
      <c r="C2" s="76"/>
      <c r="D2" s="76"/>
      <c r="F2" s="75" t="s">
        <v>143</v>
      </c>
      <c r="I2" s="76" t="s">
        <v>163</v>
      </c>
      <c r="J2" s="76"/>
      <c r="K2" s="76"/>
      <c r="L2" s="135"/>
      <c r="M2" s="76"/>
      <c r="N2" s="76"/>
    </row>
    <row r="3" spans="1:20" ht="35.1" customHeight="1" x14ac:dyDescent="0.2">
      <c r="A3" s="383" t="s">
        <v>120</v>
      </c>
      <c r="B3" s="383" t="s">
        <v>100</v>
      </c>
      <c r="C3" s="383" t="s">
        <v>160</v>
      </c>
      <c r="D3" s="383"/>
      <c r="E3" s="383"/>
      <c r="F3" s="383"/>
      <c r="G3" s="383"/>
      <c r="H3" s="383" t="s">
        <v>161</v>
      </c>
      <c r="I3" s="383"/>
      <c r="J3" s="383"/>
      <c r="K3" s="383"/>
      <c r="L3" s="383"/>
      <c r="M3" s="409" t="s">
        <v>162</v>
      </c>
      <c r="N3" s="410"/>
      <c r="O3" s="410"/>
      <c r="P3" s="410"/>
      <c r="Q3" s="411"/>
      <c r="R3" s="154"/>
    </row>
    <row r="4" spans="1:20" ht="24.95" customHeight="1" x14ac:dyDescent="0.2">
      <c r="A4" s="383"/>
      <c r="B4" s="383"/>
      <c r="C4" s="384" t="s">
        <v>21</v>
      </c>
      <c r="D4" s="384"/>
      <c r="E4" s="384" t="s">
        <v>159</v>
      </c>
      <c r="F4" s="384"/>
      <c r="G4" s="381" t="s">
        <v>158</v>
      </c>
      <c r="H4" s="384" t="s">
        <v>21</v>
      </c>
      <c r="I4" s="384"/>
      <c r="J4" s="384" t="s">
        <v>159</v>
      </c>
      <c r="K4" s="384"/>
      <c r="L4" s="381" t="s">
        <v>158</v>
      </c>
      <c r="M4" s="384" t="s">
        <v>21</v>
      </c>
      <c r="N4" s="384"/>
      <c r="O4" s="384" t="s">
        <v>159</v>
      </c>
      <c r="P4" s="384"/>
      <c r="Q4" s="381" t="s">
        <v>158</v>
      </c>
      <c r="R4" s="154"/>
    </row>
    <row r="5" spans="1:20" ht="15" customHeight="1" x14ac:dyDescent="0.2">
      <c r="A5" s="383"/>
      <c r="B5" s="383"/>
      <c r="C5" s="137" t="s">
        <v>30</v>
      </c>
      <c r="D5" s="137" t="s">
        <v>17</v>
      </c>
      <c r="E5" s="137" t="s">
        <v>30</v>
      </c>
      <c r="F5" s="137" t="s">
        <v>17</v>
      </c>
      <c r="G5" s="381"/>
      <c r="H5" s="137" t="s">
        <v>30</v>
      </c>
      <c r="I5" s="137" t="s">
        <v>17</v>
      </c>
      <c r="J5" s="137" t="s">
        <v>30</v>
      </c>
      <c r="K5" s="137" t="s">
        <v>17</v>
      </c>
      <c r="L5" s="381"/>
      <c r="M5" s="137" t="s">
        <v>30</v>
      </c>
      <c r="N5" s="137" t="s">
        <v>17</v>
      </c>
      <c r="O5" s="137" t="s">
        <v>30</v>
      </c>
      <c r="P5" s="137" t="s">
        <v>17</v>
      </c>
      <c r="Q5" s="381"/>
      <c r="R5" s="154"/>
    </row>
    <row r="6" spans="1:20" x14ac:dyDescent="0.2">
      <c r="A6" s="53">
        <v>1</v>
      </c>
      <c r="B6" s="67" t="s">
        <v>55</v>
      </c>
      <c r="C6" s="68">
        <v>4334</v>
      </c>
      <c r="D6" s="68">
        <v>11662</v>
      </c>
      <c r="E6" s="68">
        <v>49</v>
      </c>
      <c r="F6" s="68">
        <v>231</v>
      </c>
      <c r="G6" s="69">
        <f>F6*100/D6</f>
        <v>1.9807923169267707</v>
      </c>
      <c r="H6" s="68">
        <v>3266</v>
      </c>
      <c r="I6" s="68">
        <v>7374</v>
      </c>
      <c r="J6" s="68">
        <v>173</v>
      </c>
      <c r="K6" s="68">
        <v>190</v>
      </c>
      <c r="L6" s="69">
        <f>K6*100/I6</f>
        <v>2.5766205587198265</v>
      </c>
      <c r="M6" s="68">
        <f>H6+C6+'ACP_Agri_9(i)'!C6</f>
        <v>62658</v>
      </c>
      <c r="N6" s="68">
        <f>I6+D6+'ACP_Agri_9(i)'!D6</f>
        <v>154567</v>
      </c>
      <c r="O6" s="68">
        <f>J6+E6+'ACP_Agri_9(i)'!E6</f>
        <v>1948</v>
      </c>
      <c r="P6" s="68">
        <f>K6+F6+'ACP_Agri_9(i)'!F6</f>
        <v>3696</v>
      </c>
      <c r="Q6" s="69">
        <f>P6*100/N6</f>
        <v>2.3911960509034915</v>
      </c>
      <c r="T6" s="75"/>
    </row>
    <row r="7" spans="1:20" x14ac:dyDescent="0.2">
      <c r="A7" s="53">
        <v>2</v>
      </c>
      <c r="B7" s="67" t="s">
        <v>56</v>
      </c>
      <c r="C7" s="68">
        <v>247</v>
      </c>
      <c r="D7" s="68">
        <v>1029</v>
      </c>
      <c r="E7" s="68">
        <v>0</v>
      </c>
      <c r="F7" s="68">
        <v>0</v>
      </c>
      <c r="G7" s="69">
        <f t="shared" ref="G7:G59" si="0">F7*100/D7</f>
        <v>0</v>
      </c>
      <c r="H7" s="68">
        <v>605</v>
      </c>
      <c r="I7" s="68">
        <v>2056</v>
      </c>
      <c r="J7" s="68">
        <v>9</v>
      </c>
      <c r="K7" s="68">
        <v>4513.7</v>
      </c>
      <c r="L7" s="69">
        <f t="shared" ref="L7:L59" si="1">K7*100/I7</f>
        <v>219.53793774319067</v>
      </c>
      <c r="M7" s="68">
        <f>H7+C7+'ACP_Agri_9(i)'!C7</f>
        <v>4100</v>
      </c>
      <c r="N7" s="68">
        <f>I7+D7+'ACP_Agri_9(i)'!D7</f>
        <v>11680</v>
      </c>
      <c r="O7" s="68">
        <f>J7+E7+'ACP_Agri_9(i)'!E7</f>
        <v>1652</v>
      </c>
      <c r="P7" s="68">
        <f>K7+F7+'ACP_Agri_9(i)'!F7</f>
        <v>7818.73</v>
      </c>
      <c r="Q7" s="69">
        <f t="shared" ref="Q7:Q59" si="2">P7*100/N7</f>
        <v>66.941181506849318</v>
      </c>
    </row>
    <row r="8" spans="1:20" x14ac:dyDescent="0.2">
      <c r="A8" s="53">
        <v>3</v>
      </c>
      <c r="B8" s="67" t="s">
        <v>57</v>
      </c>
      <c r="C8" s="68">
        <v>2726</v>
      </c>
      <c r="D8" s="68">
        <v>7519</v>
      </c>
      <c r="E8" s="68">
        <v>785</v>
      </c>
      <c r="F8" s="68">
        <v>1578</v>
      </c>
      <c r="G8" s="69">
        <f t="shared" si="0"/>
        <v>20.986833355499403</v>
      </c>
      <c r="H8" s="68">
        <v>2514</v>
      </c>
      <c r="I8" s="68">
        <v>7346</v>
      </c>
      <c r="J8" s="68">
        <v>553</v>
      </c>
      <c r="K8" s="68">
        <v>579</v>
      </c>
      <c r="L8" s="69">
        <f t="shared" si="1"/>
        <v>7.8818404573917782</v>
      </c>
      <c r="M8" s="68">
        <f>H8+C8+'ACP_Agri_9(i)'!C8</f>
        <v>59391</v>
      </c>
      <c r="N8" s="68">
        <f>I8+D8+'ACP_Agri_9(i)'!D8</f>
        <v>163615</v>
      </c>
      <c r="O8" s="68">
        <f>J8+E8+'ACP_Agri_9(i)'!E8</f>
        <v>17583</v>
      </c>
      <c r="P8" s="68">
        <f>K8+F8+'ACP_Agri_9(i)'!F8</f>
        <v>54219</v>
      </c>
      <c r="Q8" s="69">
        <f t="shared" si="2"/>
        <v>33.1381597041836</v>
      </c>
    </row>
    <row r="9" spans="1:20" x14ac:dyDescent="0.2">
      <c r="A9" s="53">
        <v>4</v>
      </c>
      <c r="B9" s="67" t="s">
        <v>58</v>
      </c>
      <c r="C9" s="68">
        <v>15458</v>
      </c>
      <c r="D9" s="68">
        <v>31825</v>
      </c>
      <c r="E9" s="68">
        <v>2465</v>
      </c>
      <c r="F9" s="68">
        <v>5324</v>
      </c>
      <c r="G9" s="69">
        <f t="shared" si="0"/>
        <v>16.728986645718773</v>
      </c>
      <c r="H9" s="68">
        <v>5774</v>
      </c>
      <c r="I9" s="68">
        <v>16390</v>
      </c>
      <c r="J9" s="68">
        <v>4568</v>
      </c>
      <c r="K9" s="68">
        <v>7042</v>
      </c>
      <c r="L9" s="69">
        <f t="shared" si="1"/>
        <v>42.965222696766318</v>
      </c>
      <c r="M9" s="68">
        <f>H9+C9+'ACP_Agri_9(i)'!C9</f>
        <v>278568</v>
      </c>
      <c r="N9" s="68">
        <f>I9+D9+'ACP_Agri_9(i)'!D9</f>
        <v>723631</v>
      </c>
      <c r="O9" s="68">
        <f>J9+E9+'ACP_Agri_9(i)'!E9</f>
        <v>209502</v>
      </c>
      <c r="P9" s="68">
        <f>K9+F9+'ACP_Agri_9(i)'!F9</f>
        <v>268870</v>
      </c>
      <c r="Q9" s="69">
        <f t="shared" si="2"/>
        <v>37.155677410171762</v>
      </c>
    </row>
    <row r="10" spans="1:20" x14ac:dyDescent="0.2">
      <c r="A10" s="53">
        <v>5</v>
      </c>
      <c r="B10" s="67" t="s">
        <v>59</v>
      </c>
      <c r="C10" s="68">
        <v>2896</v>
      </c>
      <c r="D10" s="68">
        <v>5594</v>
      </c>
      <c r="E10" s="68">
        <v>13</v>
      </c>
      <c r="F10" s="68">
        <v>222.53</v>
      </c>
      <c r="G10" s="69">
        <f t="shared" si="0"/>
        <v>3.9780121558813013</v>
      </c>
      <c r="H10" s="68">
        <v>1015</v>
      </c>
      <c r="I10" s="68">
        <v>3684</v>
      </c>
      <c r="J10" s="68">
        <v>1105</v>
      </c>
      <c r="K10" s="68">
        <v>6607.99</v>
      </c>
      <c r="L10" s="69">
        <f t="shared" si="1"/>
        <v>179.3699782844734</v>
      </c>
      <c r="M10" s="68">
        <f>H10+C10+'ACP_Agri_9(i)'!C10</f>
        <v>57177</v>
      </c>
      <c r="N10" s="68">
        <f>I10+D10+'ACP_Agri_9(i)'!D10</f>
        <v>153078</v>
      </c>
      <c r="O10" s="68">
        <f>J10+E10+'ACP_Agri_9(i)'!E10</f>
        <v>15527</v>
      </c>
      <c r="P10" s="68">
        <f>K10+F10+'ACP_Agri_9(i)'!F10</f>
        <v>28813.06</v>
      </c>
      <c r="Q10" s="69">
        <f t="shared" si="2"/>
        <v>18.822469590666195</v>
      </c>
    </row>
    <row r="11" spans="1:20" x14ac:dyDescent="0.2">
      <c r="A11" s="53">
        <v>6</v>
      </c>
      <c r="B11" s="67" t="s">
        <v>60</v>
      </c>
      <c r="C11" s="68">
        <v>2964</v>
      </c>
      <c r="D11" s="68">
        <v>5615</v>
      </c>
      <c r="E11" s="68">
        <v>0</v>
      </c>
      <c r="F11" s="68">
        <v>0</v>
      </c>
      <c r="G11" s="69">
        <f t="shared" si="0"/>
        <v>0</v>
      </c>
      <c r="H11" s="68">
        <v>1149</v>
      </c>
      <c r="I11" s="68">
        <v>3265</v>
      </c>
      <c r="J11" s="68">
        <v>9</v>
      </c>
      <c r="K11" s="68">
        <v>32.65</v>
      </c>
      <c r="L11" s="69">
        <f t="shared" si="1"/>
        <v>1</v>
      </c>
      <c r="M11" s="68">
        <f>H11+C11+'ACP_Agri_9(i)'!C11</f>
        <v>46791</v>
      </c>
      <c r="N11" s="68">
        <f>I11+D11+'ACP_Agri_9(i)'!D11</f>
        <v>115913</v>
      </c>
      <c r="O11" s="68">
        <f>J11+E11+'ACP_Agri_9(i)'!E11</f>
        <v>11015</v>
      </c>
      <c r="P11" s="68">
        <f>K11+F11+'ACP_Agri_9(i)'!F11</f>
        <v>18689.650000000001</v>
      </c>
      <c r="Q11" s="69">
        <f t="shared" si="2"/>
        <v>16.123860136481674</v>
      </c>
    </row>
    <row r="12" spans="1:20" x14ac:dyDescent="0.2">
      <c r="A12" s="53">
        <v>7</v>
      </c>
      <c r="B12" s="67" t="s">
        <v>61</v>
      </c>
      <c r="C12" s="68">
        <v>21441</v>
      </c>
      <c r="D12" s="68">
        <v>40523</v>
      </c>
      <c r="E12" s="68">
        <v>21</v>
      </c>
      <c r="F12" s="68">
        <v>327</v>
      </c>
      <c r="G12" s="69">
        <f t="shared" si="0"/>
        <v>0.80694913999457096</v>
      </c>
      <c r="H12" s="68">
        <v>6214</v>
      </c>
      <c r="I12" s="68">
        <v>16800</v>
      </c>
      <c r="J12" s="68">
        <v>152</v>
      </c>
      <c r="K12" s="68">
        <v>5110</v>
      </c>
      <c r="L12" s="69">
        <f t="shared" si="1"/>
        <v>30.416666666666668</v>
      </c>
      <c r="M12" s="68">
        <f>H12+C12+'ACP_Agri_9(i)'!C12</f>
        <v>252779</v>
      </c>
      <c r="N12" s="68">
        <f>I12+D12+'ACP_Agri_9(i)'!D12</f>
        <v>734857</v>
      </c>
      <c r="O12" s="68">
        <f>J12+E12+'ACP_Agri_9(i)'!E12</f>
        <v>63136</v>
      </c>
      <c r="P12" s="68">
        <f>K12+F12+'ACP_Agri_9(i)'!F12</f>
        <v>155309</v>
      </c>
      <c r="Q12" s="69">
        <f t="shared" si="2"/>
        <v>21.1345880899277</v>
      </c>
    </row>
    <row r="13" spans="1:20" x14ac:dyDescent="0.2">
      <c r="A13" s="53">
        <v>8</v>
      </c>
      <c r="B13" s="67" t="s">
        <v>48</v>
      </c>
      <c r="C13" s="68">
        <v>650</v>
      </c>
      <c r="D13" s="68">
        <v>2268</v>
      </c>
      <c r="E13" s="68">
        <v>5</v>
      </c>
      <c r="F13" s="68">
        <v>557</v>
      </c>
      <c r="G13" s="69">
        <f t="shared" si="0"/>
        <v>24.559082892416225</v>
      </c>
      <c r="H13" s="68">
        <v>324</v>
      </c>
      <c r="I13" s="68">
        <v>1113</v>
      </c>
      <c r="J13" s="68">
        <v>0</v>
      </c>
      <c r="K13" s="68">
        <v>0</v>
      </c>
      <c r="L13" s="69">
        <f t="shared" si="1"/>
        <v>0</v>
      </c>
      <c r="M13" s="68">
        <f>H13+C13+'ACP_Agri_9(i)'!C13</f>
        <v>7823</v>
      </c>
      <c r="N13" s="68">
        <f>I13+D13+'ACP_Agri_9(i)'!D13</f>
        <v>23179</v>
      </c>
      <c r="O13" s="68">
        <f>J13+E13+'ACP_Agri_9(i)'!E13</f>
        <v>646</v>
      </c>
      <c r="P13" s="68">
        <f>K13+F13+'ACP_Agri_9(i)'!F13</f>
        <v>2368</v>
      </c>
      <c r="Q13" s="69">
        <f t="shared" si="2"/>
        <v>10.216143923378921</v>
      </c>
    </row>
    <row r="14" spans="1:20" x14ac:dyDescent="0.2">
      <c r="A14" s="53">
        <v>9</v>
      </c>
      <c r="B14" s="67" t="s">
        <v>49</v>
      </c>
      <c r="C14" s="68">
        <v>989</v>
      </c>
      <c r="D14" s="68">
        <v>2679</v>
      </c>
      <c r="E14" s="68">
        <v>17</v>
      </c>
      <c r="F14" s="68">
        <v>282</v>
      </c>
      <c r="G14" s="69">
        <f t="shared" si="0"/>
        <v>10.526315789473685</v>
      </c>
      <c r="H14" s="68">
        <v>802</v>
      </c>
      <c r="I14" s="68">
        <v>2590</v>
      </c>
      <c r="J14" s="68">
        <v>1</v>
      </c>
      <c r="K14" s="68">
        <v>38</v>
      </c>
      <c r="L14" s="69">
        <f t="shared" si="1"/>
        <v>1.4671814671814671</v>
      </c>
      <c r="M14" s="68">
        <f>H14+C14+'ACP_Agri_9(i)'!C14</f>
        <v>18668</v>
      </c>
      <c r="N14" s="68">
        <f>I14+D14+'ACP_Agri_9(i)'!D14</f>
        <v>50298</v>
      </c>
      <c r="O14" s="68">
        <f>J14+E14+'ACP_Agri_9(i)'!E14</f>
        <v>2322</v>
      </c>
      <c r="P14" s="68">
        <f>K14+F14+'ACP_Agri_9(i)'!F14</f>
        <v>6750</v>
      </c>
      <c r="Q14" s="69">
        <f t="shared" si="2"/>
        <v>13.420016700465228</v>
      </c>
    </row>
    <row r="15" spans="1:20" x14ac:dyDescent="0.2">
      <c r="A15" s="53">
        <v>10</v>
      </c>
      <c r="B15" s="67" t="s">
        <v>81</v>
      </c>
      <c r="C15" s="68">
        <v>1102</v>
      </c>
      <c r="D15" s="68">
        <v>3581</v>
      </c>
      <c r="E15" s="68">
        <v>13</v>
      </c>
      <c r="F15" s="68">
        <v>460</v>
      </c>
      <c r="G15" s="69">
        <f t="shared" si="0"/>
        <v>12.845573862049706</v>
      </c>
      <c r="H15" s="68">
        <v>862</v>
      </c>
      <c r="I15" s="68">
        <v>3035</v>
      </c>
      <c r="J15" s="68">
        <v>22</v>
      </c>
      <c r="K15" s="68">
        <v>280</v>
      </c>
      <c r="L15" s="69">
        <f t="shared" si="1"/>
        <v>9.2257001647446462</v>
      </c>
      <c r="M15" s="68">
        <f>H15+C15+'ACP_Agri_9(i)'!C15</f>
        <v>16462</v>
      </c>
      <c r="N15" s="68">
        <f>I15+D15+'ACP_Agri_9(i)'!D15</f>
        <v>46940</v>
      </c>
      <c r="O15" s="68">
        <f>J15+E15+'ACP_Agri_9(i)'!E15</f>
        <v>3122</v>
      </c>
      <c r="P15" s="68">
        <f>K15+F15+'ACP_Agri_9(i)'!F15</f>
        <v>9959</v>
      </c>
      <c r="Q15" s="69">
        <f t="shared" si="2"/>
        <v>21.216446527481892</v>
      </c>
    </row>
    <row r="16" spans="1:20" x14ac:dyDescent="0.2">
      <c r="A16" s="53">
        <v>11</v>
      </c>
      <c r="B16" s="67" t="s">
        <v>62</v>
      </c>
      <c r="C16" s="68">
        <v>240</v>
      </c>
      <c r="D16" s="68">
        <v>856</v>
      </c>
      <c r="E16" s="68">
        <v>174</v>
      </c>
      <c r="F16" s="68">
        <v>672</v>
      </c>
      <c r="G16" s="69">
        <f t="shared" si="0"/>
        <v>78.504672897196258</v>
      </c>
      <c r="H16" s="68">
        <v>319</v>
      </c>
      <c r="I16" s="68">
        <v>1083</v>
      </c>
      <c r="J16" s="68">
        <v>784</v>
      </c>
      <c r="K16" s="68">
        <v>1474.05</v>
      </c>
      <c r="L16" s="69">
        <f t="shared" si="1"/>
        <v>136.10803324099723</v>
      </c>
      <c r="M16" s="68">
        <f>H16+C16+'ACP_Agri_9(i)'!C16</f>
        <v>4002</v>
      </c>
      <c r="N16" s="68">
        <f>I16+D16+'ACP_Agri_9(i)'!D16</f>
        <v>13498</v>
      </c>
      <c r="O16" s="68">
        <f>J16+E16+'ACP_Agri_9(i)'!E16</f>
        <v>2875</v>
      </c>
      <c r="P16" s="68">
        <f>K16+F16+'ACP_Agri_9(i)'!F16</f>
        <v>5247</v>
      </c>
      <c r="Q16" s="69">
        <f t="shared" si="2"/>
        <v>38.872425544525115</v>
      </c>
    </row>
    <row r="17" spans="1:17" x14ac:dyDescent="0.2">
      <c r="A17" s="53">
        <v>12</v>
      </c>
      <c r="B17" s="67" t="s">
        <v>63</v>
      </c>
      <c r="C17" s="68">
        <v>206</v>
      </c>
      <c r="D17" s="68">
        <v>649</v>
      </c>
      <c r="E17" s="68">
        <v>0</v>
      </c>
      <c r="F17" s="68">
        <v>0</v>
      </c>
      <c r="G17" s="69">
        <f t="shared" si="0"/>
        <v>0</v>
      </c>
      <c r="H17" s="68">
        <v>306</v>
      </c>
      <c r="I17" s="68">
        <v>1049</v>
      </c>
      <c r="J17" s="68">
        <v>311</v>
      </c>
      <c r="K17" s="68">
        <v>2707</v>
      </c>
      <c r="L17" s="69">
        <f t="shared" si="1"/>
        <v>258.05529075309818</v>
      </c>
      <c r="M17" s="68">
        <f>H17+C17+'ACP_Agri_9(i)'!C17</f>
        <v>6855</v>
      </c>
      <c r="N17" s="68">
        <f>I17+D17+'ACP_Agri_9(i)'!D17</f>
        <v>18462</v>
      </c>
      <c r="O17" s="68">
        <f>J17+E17+'ACP_Agri_9(i)'!E17</f>
        <v>1046</v>
      </c>
      <c r="P17" s="68">
        <f>K17+F17+'ACP_Agri_9(i)'!F17</f>
        <v>3664</v>
      </c>
      <c r="Q17" s="69">
        <f t="shared" si="2"/>
        <v>19.846170512403855</v>
      </c>
    </row>
    <row r="18" spans="1:17" x14ac:dyDescent="0.2">
      <c r="A18" s="53">
        <v>13</v>
      </c>
      <c r="B18" s="67" t="s">
        <v>199</v>
      </c>
      <c r="C18" s="68">
        <v>2375</v>
      </c>
      <c r="D18" s="68">
        <v>4376</v>
      </c>
      <c r="E18" s="68">
        <v>52</v>
      </c>
      <c r="F18" s="68">
        <v>156.54</v>
      </c>
      <c r="G18" s="69">
        <f t="shared" si="0"/>
        <v>3.577239488117002</v>
      </c>
      <c r="H18" s="68">
        <v>864</v>
      </c>
      <c r="I18" s="68">
        <v>2353</v>
      </c>
      <c r="J18" s="68">
        <v>12</v>
      </c>
      <c r="K18" s="68">
        <v>1561.71</v>
      </c>
      <c r="L18" s="69">
        <f t="shared" si="1"/>
        <v>66.371015724606892</v>
      </c>
      <c r="M18" s="68">
        <f>H18+C18+'ACP_Agri_9(i)'!C18</f>
        <v>18387</v>
      </c>
      <c r="N18" s="68">
        <f>I18+D18+'ACP_Agri_9(i)'!D18</f>
        <v>47271</v>
      </c>
      <c r="O18" s="68">
        <f>J18+E18+'ACP_Agri_9(i)'!E18</f>
        <v>2275</v>
      </c>
      <c r="P18" s="68">
        <f>K18+F18+'ACP_Agri_9(i)'!F18</f>
        <v>5430.2199999999993</v>
      </c>
      <c r="Q18" s="69">
        <f t="shared" si="2"/>
        <v>11.48742357893846</v>
      </c>
    </row>
    <row r="19" spans="1:17" x14ac:dyDescent="0.2">
      <c r="A19" s="53">
        <v>14</v>
      </c>
      <c r="B19" s="67" t="s">
        <v>200</v>
      </c>
      <c r="C19" s="68">
        <v>284</v>
      </c>
      <c r="D19" s="68">
        <v>936</v>
      </c>
      <c r="E19" s="68">
        <v>0</v>
      </c>
      <c r="F19" s="68">
        <v>0</v>
      </c>
      <c r="G19" s="69">
        <f t="shared" si="0"/>
        <v>0</v>
      </c>
      <c r="H19" s="68">
        <v>308</v>
      </c>
      <c r="I19" s="68">
        <v>1210</v>
      </c>
      <c r="J19" s="68">
        <v>7</v>
      </c>
      <c r="K19" s="68">
        <v>11.72</v>
      </c>
      <c r="L19" s="69">
        <f t="shared" si="1"/>
        <v>0.968595041322314</v>
      </c>
      <c r="M19" s="68">
        <f>H19+C19+'ACP_Agri_9(i)'!C19</f>
        <v>9812</v>
      </c>
      <c r="N19" s="68">
        <f>I19+D19+'ACP_Agri_9(i)'!D19</f>
        <v>25758</v>
      </c>
      <c r="O19" s="68">
        <f>J19+E19+'ACP_Agri_9(i)'!E19</f>
        <v>129</v>
      </c>
      <c r="P19" s="68">
        <f>K19+F19+'ACP_Agri_9(i)'!F19</f>
        <v>305.52000000000004</v>
      </c>
      <c r="Q19" s="69">
        <f t="shared" si="2"/>
        <v>1.1861169345446076</v>
      </c>
    </row>
    <row r="20" spans="1:17" x14ac:dyDescent="0.2">
      <c r="A20" s="53">
        <v>15</v>
      </c>
      <c r="B20" s="67" t="s">
        <v>64</v>
      </c>
      <c r="C20" s="68">
        <v>4644</v>
      </c>
      <c r="D20" s="68">
        <v>14152</v>
      </c>
      <c r="E20" s="68">
        <v>13</v>
      </c>
      <c r="F20" s="68">
        <v>4357.54</v>
      </c>
      <c r="G20" s="69">
        <f t="shared" si="0"/>
        <v>30.790983606557376</v>
      </c>
      <c r="H20" s="68">
        <v>3162</v>
      </c>
      <c r="I20" s="68">
        <v>9472</v>
      </c>
      <c r="J20" s="68">
        <v>44</v>
      </c>
      <c r="K20" s="68">
        <v>12747.95</v>
      </c>
      <c r="L20" s="69">
        <f t="shared" si="1"/>
        <v>134.58562077702703</v>
      </c>
      <c r="M20" s="68">
        <f>H20+C20+'ACP_Agri_9(i)'!C20</f>
        <v>115346</v>
      </c>
      <c r="N20" s="68">
        <f>I20+D20+'ACP_Agri_9(i)'!D20</f>
        <v>325861</v>
      </c>
      <c r="O20" s="68">
        <f>J20+E20+'ACP_Agri_9(i)'!E20</f>
        <v>52211</v>
      </c>
      <c r="P20" s="68">
        <f>K20+F20+'ACP_Agri_9(i)'!F20</f>
        <v>125296</v>
      </c>
      <c r="Q20" s="69">
        <f t="shared" si="2"/>
        <v>38.450750473361339</v>
      </c>
    </row>
    <row r="21" spans="1:17" x14ac:dyDescent="0.2">
      <c r="A21" s="53">
        <v>16</v>
      </c>
      <c r="B21" s="67" t="s">
        <v>70</v>
      </c>
      <c r="C21" s="68">
        <v>50958</v>
      </c>
      <c r="D21" s="68">
        <v>104735</v>
      </c>
      <c r="E21" s="68">
        <v>710</v>
      </c>
      <c r="F21" s="68">
        <v>3864</v>
      </c>
      <c r="G21" s="69">
        <f t="shared" si="0"/>
        <v>3.6893111185372609</v>
      </c>
      <c r="H21" s="68">
        <v>24154</v>
      </c>
      <c r="I21" s="68">
        <v>68391</v>
      </c>
      <c r="J21" s="68">
        <v>25992</v>
      </c>
      <c r="K21" s="68">
        <v>33902</v>
      </c>
      <c r="L21" s="69">
        <f t="shared" si="1"/>
        <v>49.57084996563875</v>
      </c>
      <c r="M21" s="68">
        <f>H21+C21+'ACP_Agri_9(i)'!C21</f>
        <v>793203</v>
      </c>
      <c r="N21" s="68">
        <f>I21+D21+'ACP_Agri_9(i)'!D21</f>
        <v>2198201</v>
      </c>
      <c r="O21" s="68">
        <f>J21+E21+'ACP_Agri_9(i)'!E21</f>
        <v>181409</v>
      </c>
      <c r="P21" s="68">
        <f>K21+F21+'ACP_Agri_9(i)'!F21</f>
        <v>359903</v>
      </c>
      <c r="Q21" s="69">
        <f t="shared" si="2"/>
        <v>16.372615607035026</v>
      </c>
    </row>
    <row r="22" spans="1:17" x14ac:dyDescent="0.2">
      <c r="A22" s="53">
        <v>17</v>
      </c>
      <c r="B22" s="67" t="s">
        <v>65</v>
      </c>
      <c r="C22" s="68">
        <v>1610</v>
      </c>
      <c r="D22" s="68">
        <v>3656</v>
      </c>
      <c r="E22" s="68">
        <v>1</v>
      </c>
      <c r="F22" s="68">
        <v>200</v>
      </c>
      <c r="G22" s="69">
        <f t="shared" si="0"/>
        <v>5.4704595185995624</v>
      </c>
      <c r="H22" s="68">
        <v>1284</v>
      </c>
      <c r="I22" s="68">
        <v>3257</v>
      </c>
      <c r="J22" s="68">
        <v>37</v>
      </c>
      <c r="K22" s="68">
        <v>595</v>
      </c>
      <c r="L22" s="69">
        <f t="shared" si="1"/>
        <v>18.268345102855388</v>
      </c>
      <c r="M22" s="68">
        <f>H22+C22+'ACP_Agri_9(i)'!C22</f>
        <v>24476</v>
      </c>
      <c r="N22" s="68">
        <f>I22+D22+'ACP_Agri_9(i)'!D22</f>
        <v>58346</v>
      </c>
      <c r="O22" s="68">
        <f>J22+E22+'ACP_Agri_9(i)'!E22</f>
        <v>2039</v>
      </c>
      <c r="P22" s="68">
        <f>K22+F22+'ACP_Agri_9(i)'!F22</f>
        <v>4208</v>
      </c>
      <c r="Q22" s="69">
        <f t="shared" si="2"/>
        <v>7.2121482192438213</v>
      </c>
    </row>
    <row r="23" spans="1:17" x14ac:dyDescent="0.2">
      <c r="A23" s="53">
        <v>18</v>
      </c>
      <c r="B23" s="67" t="s">
        <v>201</v>
      </c>
      <c r="C23" s="68">
        <v>3599</v>
      </c>
      <c r="D23" s="68">
        <v>8688</v>
      </c>
      <c r="E23" s="68">
        <v>7</v>
      </c>
      <c r="F23" s="68">
        <v>22</v>
      </c>
      <c r="G23" s="69">
        <f t="shared" si="0"/>
        <v>0.25322283609576429</v>
      </c>
      <c r="H23" s="68">
        <v>1982</v>
      </c>
      <c r="I23" s="68">
        <v>5683</v>
      </c>
      <c r="J23" s="68">
        <v>147</v>
      </c>
      <c r="K23" s="68">
        <v>248</v>
      </c>
      <c r="L23" s="69">
        <f t="shared" si="1"/>
        <v>4.3638923103994367</v>
      </c>
      <c r="M23" s="68">
        <f>H23+C23+'ACP_Agri_9(i)'!C23</f>
        <v>59111</v>
      </c>
      <c r="N23" s="68">
        <f>I23+D23+'ACP_Agri_9(i)'!D23</f>
        <v>185002</v>
      </c>
      <c r="O23" s="68">
        <f>J23+E23+'ACP_Agri_9(i)'!E23</f>
        <v>855</v>
      </c>
      <c r="P23" s="68">
        <f>K23+F23+'ACP_Agri_9(i)'!F23</f>
        <v>1958</v>
      </c>
      <c r="Q23" s="69">
        <f t="shared" si="2"/>
        <v>1.0583669365736588</v>
      </c>
    </row>
    <row r="24" spans="1:17" x14ac:dyDescent="0.2">
      <c r="A24" s="53">
        <v>19</v>
      </c>
      <c r="B24" s="67" t="s">
        <v>66</v>
      </c>
      <c r="C24" s="68">
        <v>10168</v>
      </c>
      <c r="D24" s="68">
        <v>15208</v>
      </c>
      <c r="E24" s="68">
        <v>19</v>
      </c>
      <c r="F24" s="68">
        <v>445</v>
      </c>
      <c r="G24" s="69">
        <f t="shared" si="0"/>
        <v>2.9260915307732773</v>
      </c>
      <c r="H24" s="68">
        <v>9307</v>
      </c>
      <c r="I24" s="68">
        <v>15590</v>
      </c>
      <c r="J24" s="68">
        <v>94</v>
      </c>
      <c r="K24" s="68">
        <v>1903</v>
      </c>
      <c r="L24" s="69">
        <f t="shared" si="1"/>
        <v>12.206542655548429</v>
      </c>
      <c r="M24" s="68">
        <f>H24+C24+'ACP_Agri_9(i)'!C24</f>
        <v>260329</v>
      </c>
      <c r="N24" s="68">
        <f>I24+D24+'ACP_Agri_9(i)'!D24</f>
        <v>377332</v>
      </c>
      <c r="O24" s="68">
        <f>J24+E24+'ACP_Agri_9(i)'!E24</f>
        <v>17145</v>
      </c>
      <c r="P24" s="68">
        <f>K24+F24+'ACP_Agri_9(i)'!F24</f>
        <v>112441</v>
      </c>
      <c r="Q24" s="69">
        <f t="shared" si="2"/>
        <v>29.79895688677345</v>
      </c>
    </row>
    <row r="25" spans="1:17" x14ac:dyDescent="0.2">
      <c r="A25" s="53">
        <v>20</v>
      </c>
      <c r="B25" s="67" t="s">
        <v>67</v>
      </c>
      <c r="C25" s="68">
        <v>154</v>
      </c>
      <c r="D25" s="68">
        <v>524</v>
      </c>
      <c r="E25" s="68">
        <v>15</v>
      </c>
      <c r="F25" s="68">
        <v>88.16</v>
      </c>
      <c r="G25" s="69">
        <f t="shared" si="0"/>
        <v>16.824427480916029</v>
      </c>
      <c r="H25" s="68">
        <v>567</v>
      </c>
      <c r="I25" s="68">
        <v>1954</v>
      </c>
      <c r="J25" s="68">
        <v>11</v>
      </c>
      <c r="K25" s="68">
        <v>72.010000000000005</v>
      </c>
      <c r="L25" s="69">
        <f t="shared" si="1"/>
        <v>3.6852610030706248</v>
      </c>
      <c r="M25" s="68">
        <f>H25+C25+'ACP_Agri_9(i)'!C25</f>
        <v>1890</v>
      </c>
      <c r="N25" s="68">
        <f>I25+D25+'ACP_Agri_9(i)'!D25</f>
        <v>5416</v>
      </c>
      <c r="O25" s="68">
        <f>J25+E25+'ACP_Agri_9(i)'!E25</f>
        <v>437</v>
      </c>
      <c r="P25" s="68">
        <f>K25+F25+'ACP_Agri_9(i)'!F25</f>
        <v>963.8</v>
      </c>
      <c r="Q25" s="69">
        <f t="shared" si="2"/>
        <v>17.795420974889218</v>
      </c>
    </row>
    <row r="26" spans="1:17" x14ac:dyDescent="0.2">
      <c r="A26" s="53">
        <v>21</v>
      </c>
      <c r="B26" s="67" t="s">
        <v>50</v>
      </c>
      <c r="C26" s="68">
        <v>682</v>
      </c>
      <c r="D26" s="68">
        <v>2155</v>
      </c>
      <c r="E26" s="68">
        <v>0</v>
      </c>
      <c r="F26" s="68">
        <v>0</v>
      </c>
      <c r="G26" s="69">
        <f t="shared" si="0"/>
        <v>0</v>
      </c>
      <c r="H26" s="68">
        <v>603</v>
      </c>
      <c r="I26" s="68">
        <v>2081</v>
      </c>
      <c r="J26" s="68">
        <v>27</v>
      </c>
      <c r="K26" s="68">
        <v>118</v>
      </c>
      <c r="L26" s="69">
        <f t="shared" si="1"/>
        <v>5.6703507928880343</v>
      </c>
      <c r="M26" s="68">
        <f>H26+C26+'ACP_Agri_9(i)'!C26</f>
        <v>11358</v>
      </c>
      <c r="N26" s="68">
        <f>I26+D26+'ACP_Agri_9(i)'!D26</f>
        <v>30440</v>
      </c>
      <c r="O26" s="68">
        <f>J26+E26+'ACP_Agri_9(i)'!E26</f>
        <v>149</v>
      </c>
      <c r="P26" s="68">
        <f>K26+F26+'ACP_Agri_9(i)'!F26</f>
        <v>271</v>
      </c>
      <c r="Q26" s="69">
        <f t="shared" si="2"/>
        <v>0.89027595269382387</v>
      </c>
    </row>
    <row r="27" spans="1:17" x14ac:dyDescent="0.2">
      <c r="A27" s="215"/>
      <c r="B27" s="70" t="s">
        <v>351</v>
      </c>
      <c r="C27" s="71">
        <f>SUM(C6:C26)</f>
        <v>127727</v>
      </c>
      <c r="D27" s="71">
        <f t="shared" ref="D27:F27" si="3">SUM(D6:D26)</f>
        <v>268230</v>
      </c>
      <c r="E27" s="71">
        <f t="shared" si="3"/>
        <v>4359</v>
      </c>
      <c r="F27" s="71">
        <f t="shared" si="3"/>
        <v>18786.77</v>
      </c>
      <c r="G27" s="66">
        <f t="shared" si="0"/>
        <v>7.0039779293889568</v>
      </c>
      <c r="H27" s="71">
        <f>SUM(H6:H26)</f>
        <v>65381</v>
      </c>
      <c r="I27" s="71">
        <f t="shared" ref="I27:K27" si="4">SUM(I6:I26)</f>
        <v>175776</v>
      </c>
      <c r="J27" s="71">
        <f t="shared" si="4"/>
        <v>34058</v>
      </c>
      <c r="K27" s="71">
        <f t="shared" si="4"/>
        <v>79733.78</v>
      </c>
      <c r="L27" s="66">
        <f t="shared" si="1"/>
        <v>45.361016293464409</v>
      </c>
      <c r="M27" s="71">
        <f>SUM(M6:M26)</f>
        <v>2109186</v>
      </c>
      <c r="N27" s="71">
        <f t="shared" ref="N27:P27" si="5">SUM(N6:N26)</f>
        <v>5463345</v>
      </c>
      <c r="O27" s="71">
        <f t="shared" si="5"/>
        <v>587023</v>
      </c>
      <c r="P27" s="71">
        <f t="shared" si="5"/>
        <v>1176179.98</v>
      </c>
      <c r="Q27" s="66">
        <f t="shared" si="2"/>
        <v>21.528568669926575</v>
      </c>
    </row>
    <row r="28" spans="1:17" x14ac:dyDescent="0.2">
      <c r="A28" s="53">
        <v>22</v>
      </c>
      <c r="B28" s="67" t="s">
        <v>47</v>
      </c>
      <c r="C28" s="68">
        <v>4670</v>
      </c>
      <c r="D28" s="68">
        <v>8788</v>
      </c>
      <c r="E28" s="68">
        <v>4</v>
      </c>
      <c r="F28" s="68">
        <v>59</v>
      </c>
      <c r="G28" s="69">
        <f t="shared" si="0"/>
        <v>0.67137005006827488</v>
      </c>
      <c r="H28" s="68">
        <v>2900</v>
      </c>
      <c r="I28" s="68">
        <v>9061</v>
      </c>
      <c r="J28" s="68">
        <v>37</v>
      </c>
      <c r="K28" s="68">
        <v>2319</v>
      </c>
      <c r="L28" s="69">
        <f t="shared" si="1"/>
        <v>25.593201633373798</v>
      </c>
      <c r="M28" s="68">
        <f>H28+C28+'ACP_Agri_9(i)'!C28</f>
        <v>38647</v>
      </c>
      <c r="N28" s="68">
        <f>I28+D28+'ACP_Agri_9(i)'!D28</f>
        <v>111396</v>
      </c>
      <c r="O28" s="68">
        <f>J28+E28+'ACP_Agri_9(i)'!E28</f>
        <v>6342</v>
      </c>
      <c r="P28" s="68">
        <f>K28+F28+'ACP_Agri_9(i)'!F28</f>
        <v>13242</v>
      </c>
      <c r="Q28" s="69">
        <f t="shared" si="2"/>
        <v>11.887320909188841</v>
      </c>
    </row>
    <row r="29" spans="1:17" x14ac:dyDescent="0.2">
      <c r="A29" s="53">
        <v>23</v>
      </c>
      <c r="B29" s="67" t="s">
        <v>202</v>
      </c>
      <c r="C29" s="68">
        <v>179</v>
      </c>
      <c r="D29" s="68">
        <v>615</v>
      </c>
      <c r="E29" s="68">
        <v>0</v>
      </c>
      <c r="F29" s="68">
        <v>0</v>
      </c>
      <c r="G29" s="69">
        <f t="shared" si="0"/>
        <v>0</v>
      </c>
      <c r="H29" s="68">
        <v>220</v>
      </c>
      <c r="I29" s="68">
        <v>769</v>
      </c>
      <c r="J29" s="68">
        <v>0</v>
      </c>
      <c r="K29" s="68">
        <v>0</v>
      </c>
      <c r="L29" s="69">
        <f t="shared" si="1"/>
        <v>0</v>
      </c>
      <c r="M29" s="68">
        <f>H29+C29+'ACP_Agri_9(i)'!C29</f>
        <v>2498</v>
      </c>
      <c r="N29" s="68">
        <f>I29+D29+'ACP_Agri_9(i)'!D29</f>
        <v>6539</v>
      </c>
      <c r="O29" s="68">
        <f>J29+E29+'ACP_Agri_9(i)'!E29</f>
        <v>9261</v>
      </c>
      <c r="P29" s="68">
        <f>K29+F29+'ACP_Agri_9(i)'!F29</f>
        <v>3727</v>
      </c>
      <c r="Q29" s="69">
        <f t="shared" si="2"/>
        <v>56.996482642605905</v>
      </c>
    </row>
    <row r="30" spans="1:17" x14ac:dyDescent="0.2">
      <c r="A30" s="53">
        <v>24</v>
      </c>
      <c r="B30" s="67" t="s">
        <v>203</v>
      </c>
      <c r="C30" s="68">
        <v>60</v>
      </c>
      <c r="D30" s="68">
        <v>209</v>
      </c>
      <c r="E30" s="68">
        <v>0</v>
      </c>
      <c r="F30" s="68">
        <v>0</v>
      </c>
      <c r="G30" s="69">
        <f t="shared" si="0"/>
        <v>0</v>
      </c>
      <c r="H30" s="68">
        <v>59</v>
      </c>
      <c r="I30" s="68">
        <v>206</v>
      </c>
      <c r="J30" s="68">
        <v>0</v>
      </c>
      <c r="K30" s="68">
        <v>0</v>
      </c>
      <c r="L30" s="69">
        <f t="shared" si="1"/>
        <v>0</v>
      </c>
      <c r="M30" s="68">
        <f>H30+C30+'ACP_Agri_9(i)'!C30</f>
        <v>176</v>
      </c>
      <c r="N30" s="68">
        <f>I30+D30+'ACP_Agri_9(i)'!D30</f>
        <v>563</v>
      </c>
      <c r="O30" s="68">
        <f>J30+E30+'ACP_Agri_9(i)'!E30</f>
        <v>74</v>
      </c>
      <c r="P30" s="68">
        <f>K30+F30+'ACP_Agri_9(i)'!F30</f>
        <v>36</v>
      </c>
      <c r="Q30" s="69">
        <f t="shared" si="2"/>
        <v>6.3943161634103021</v>
      </c>
    </row>
    <row r="31" spans="1:17" x14ac:dyDescent="0.2">
      <c r="A31" s="53">
        <v>25</v>
      </c>
      <c r="B31" s="67" t="s">
        <v>51</v>
      </c>
      <c r="C31" s="68">
        <v>29</v>
      </c>
      <c r="D31" s="68">
        <v>102</v>
      </c>
      <c r="E31" s="68">
        <v>0</v>
      </c>
      <c r="F31" s="68">
        <v>0</v>
      </c>
      <c r="G31" s="69">
        <f t="shared" si="0"/>
        <v>0</v>
      </c>
      <c r="H31" s="68">
        <v>60</v>
      </c>
      <c r="I31" s="68">
        <v>212</v>
      </c>
      <c r="J31" s="68">
        <v>2</v>
      </c>
      <c r="K31" s="68">
        <v>13.8</v>
      </c>
      <c r="L31" s="69">
        <f t="shared" si="1"/>
        <v>6.5094339622641506</v>
      </c>
      <c r="M31" s="68">
        <f>H31+C31+'ACP_Agri_9(i)'!C31</f>
        <v>93</v>
      </c>
      <c r="N31" s="68">
        <f>I31+D31+'ACP_Agri_9(i)'!D31</f>
        <v>324</v>
      </c>
      <c r="O31" s="68">
        <f>J31+E31+'ACP_Agri_9(i)'!E31</f>
        <v>2</v>
      </c>
      <c r="P31" s="68">
        <f>K31+F31+'ACP_Agri_9(i)'!F31</f>
        <v>13.8</v>
      </c>
      <c r="Q31" s="69">
        <f t="shared" si="2"/>
        <v>4.2592592592592595</v>
      </c>
    </row>
    <row r="32" spans="1:17" x14ac:dyDescent="0.2">
      <c r="A32" s="218">
        <v>26</v>
      </c>
      <c r="B32" s="231" t="s">
        <v>204</v>
      </c>
      <c r="C32" s="230">
        <v>68</v>
      </c>
      <c r="D32" s="230">
        <v>240</v>
      </c>
      <c r="E32" s="230">
        <v>0</v>
      </c>
      <c r="F32" s="230">
        <v>0</v>
      </c>
      <c r="G32" s="241">
        <f t="shared" si="0"/>
        <v>0</v>
      </c>
      <c r="H32" s="230">
        <v>30</v>
      </c>
      <c r="I32" s="230">
        <v>106</v>
      </c>
      <c r="J32" s="230">
        <v>11</v>
      </c>
      <c r="K32" s="230">
        <v>131</v>
      </c>
      <c r="L32" s="241">
        <f t="shared" si="1"/>
        <v>123.58490566037736</v>
      </c>
      <c r="M32" s="230">
        <f>H32+C32+'ACP_Agri_9(i)'!C32</f>
        <v>1046</v>
      </c>
      <c r="N32" s="230">
        <f>I32+D32+'ACP_Agri_9(i)'!D32</f>
        <v>2871</v>
      </c>
      <c r="O32" s="230">
        <f>J32+E32+'ACP_Agri_9(i)'!E32</f>
        <v>6629</v>
      </c>
      <c r="P32" s="230">
        <f>K32+F32+'ACP_Agri_9(i)'!F32</f>
        <v>7152.0285599999997</v>
      </c>
      <c r="Q32" s="241">
        <f t="shared" si="2"/>
        <v>249.11280250783699</v>
      </c>
    </row>
    <row r="33" spans="1:17" x14ac:dyDescent="0.2">
      <c r="A33" s="218">
        <v>27</v>
      </c>
      <c r="B33" s="231" t="s">
        <v>205</v>
      </c>
      <c r="C33" s="230">
        <v>32</v>
      </c>
      <c r="D33" s="230">
        <v>113</v>
      </c>
      <c r="E33" s="230">
        <v>0</v>
      </c>
      <c r="F33" s="230">
        <v>0</v>
      </c>
      <c r="G33" s="241">
        <f t="shared" si="0"/>
        <v>0</v>
      </c>
      <c r="H33" s="230">
        <v>12</v>
      </c>
      <c r="I33" s="230">
        <v>42</v>
      </c>
      <c r="J33" s="230">
        <v>0</v>
      </c>
      <c r="K33" s="230">
        <v>0</v>
      </c>
      <c r="L33" s="241">
        <f t="shared" si="1"/>
        <v>0</v>
      </c>
      <c r="M33" s="230">
        <f>H33+C33+'ACP_Agri_9(i)'!C33</f>
        <v>68</v>
      </c>
      <c r="N33" s="230">
        <f>I33+D33+'ACP_Agri_9(i)'!D33</f>
        <v>216</v>
      </c>
      <c r="O33" s="230">
        <f>J33+E33+'ACP_Agri_9(i)'!E33</f>
        <v>0</v>
      </c>
      <c r="P33" s="230">
        <f>K33+F33+'ACP_Agri_9(i)'!F33</f>
        <v>0</v>
      </c>
      <c r="Q33" s="241">
        <f t="shared" si="2"/>
        <v>0</v>
      </c>
    </row>
    <row r="34" spans="1:17" x14ac:dyDescent="0.2">
      <c r="A34" s="53">
        <v>28</v>
      </c>
      <c r="B34" s="67" t="s">
        <v>206</v>
      </c>
      <c r="C34" s="68">
        <v>160</v>
      </c>
      <c r="D34" s="68">
        <v>552</v>
      </c>
      <c r="E34" s="68">
        <v>2</v>
      </c>
      <c r="F34" s="68">
        <v>512</v>
      </c>
      <c r="G34" s="69">
        <f t="shared" si="0"/>
        <v>92.753623188405797</v>
      </c>
      <c r="H34" s="68">
        <v>186</v>
      </c>
      <c r="I34" s="68">
        <v>648</v>
      </c>
      <c r="J34" s="68">
        <v>10</v>
      </c>
      <c r="K34" s="68">
        <v>1021</v>
      </c>
      <c r="L34" s="69">
        <f t="shared" si="1"/>
        <v>157.56172839506172</v>
      </c>
      <c r="M34" s="68">
        <f>H34+C34+'ACP_Agri_9(i)'!C34</f>
        <v>2254</v>
      </c>
      <c r="N34" s="68">
        <f>I34+D34+'ACP_Agri_9(i)'!D34</f>
        <v>6392</v>
      </c>
      <c r="O34" s="68">
        <f>J34+E34+'ACP_Agri_9(i)'!E34</f>
        <v>3091</v>
      </c>
      <c r="P34" s="68">
        <f>K34+F34+'ACP_Agri_9(i)'!F34</f>
        <v>6795</v>
      </c>
      <c r="Q34" s="69">
        <f t="shared" si="2"/>
        <v>106.30475594493116</v>
      </c>
    </row>
    <row r="35" spans="1:17" x14ac:dyDescent="0.2">
      <c r="A35" s="53">
        <v>29</v>
      </c>
      <c r="B35" s="67" t="s">
        <v>71</v>
      </c>
      <c r="C35" s="68">
        <v>5611</v>
      </c>
      <c r="D35" s="68">
        <v>18666</v>
      </c>
      <c r="E35" s="68">
        <v>0</v>
      </c>
      <c r="F35" s="68">
        <v>0</v>
      </c>
      <c r="G35" s="69">
        <f t="shared" si="0"/>
        <v>0</v>
      </c>
      <c r="H35" s="68">
        <v>2763</v>
      </c>
      <c r="I35" s="68">
        <v>9688</v>
      </c>
      <c r="J35" s="68">
        <v>362</v>
      </c>
      <c r="K35" s="68">
        <v>12431</v>
      </c>
      <c r="L35" s="69">
        <f t="shared" si="1"/>
        <v>128.31337737407102</v>
      </c>
      <c r="M35" s="68">
        <f>H35+C35+'ACP_Agri_9(i)'!C35</f>
        <v>57016</v>
      </c>
      <c r="N35" s="68">
        <f>I35+D35+'ACP_Agri_9(i)'!D35</f>
        <v>157183</v>
      </c>
      <c r="O35" s="68">
        <f>J35+E35+'ACP_Agri_9(i)'!E35</f>
        <v>20641</v>
      </c>
      <c r="P35" s="68">
        <f>K35+F35+'ACP_Agri_9(i)'!F35</f>
        <v>76144</v>
      </c>
      <c r="Q35" s="69">
        <f t="shared" si="2"/>
        <v>48.442897768842684</v>
      </c>
    </row>
    <row r="36" spans="1:17" x14ac:dyDescent="0.2">
      <c r="A36" s="53">
        <v>30</v>
      </c>
      <c r="B36" s="67" t="s">
        <v>72</v>
      </c>
      <c r="C36" s="68">
        <v>5776</v>
      </c>
      <c r="D36" s="68">
        <v>14442</v>
      </c>
      <c r="E36" s="68">
        <v>13</v>
      </c>
      <c r="F36" s="68">
        <v>1601</v>
      </c>
      <c r="G36" s="69">
        <f t="shared" si="0"/>
        <v>11.085722199141394</v>
      </c>
      <c r="H36" s="68">
        <v>2239</v>
      </c>
      <c r="I36" s="68">
        <v>7836</v>
      </c>
      <c r="J36" s="68">
        <v>104</v>
      </c>
      <c r="K36" s="68">
        <v>15355</v>
      </c>
      <c r="L36" s="69">
        <f t="shared" si="1"/>
        <v>195.95456865747832</v>
      </c>
      <c r="M36" s="68">
        <f>H36+C36+'ACP_Agri_9(i)'!C36</f>
        <v>55070</v>
      </c>
      <c r="N36" s="68">
        <f>I36+D36+'ACP_Agri_9(i)'!D36</f>
        <v>156937</v>
      </c>
      <c r="O36" s="68">
        <f>J36+E36+'ACP_Agri_9(i)'!E36</f>
        <v>43213</v>
      </c>
      <c r="P36" s="68">
        <f>K36+F36+'ACP_Agri_9(i)'!F36</f>
        <v>99962</v>
      </c>
      <c r="Q36" s="69">
        <f t="shared" si="2"/>
        <v>63.695623084422408</v>
      </c>
    </row>
    <row r="37" spans="1:17" x14ac:dyDescent="0.2">
      <c r="A37" s="53">
        <v>31</v>
      </c>
      <c r="B37" s="67" t="s">
        <v>207</v>
      </c>
      <c r="C37" s="68">
        <v>110</v>
      </c>
      <c r="D37" s="68">
        <v>383</v>
      </c>
      <c r="E37" s="68">
        <v>0</v>
      </c>
      <c r="F37" s="68">
        <v>0</v>
      </c>
      <c r="G37" s="69">
        <f t="shared" si="0"/>
        <v>0</v>
      </c>
      <c r="H37" s="68">
        <v>52</v>
      </c>
      <c r="I37" s="68">
        <v>187</v>
      </c>
      <c r="J37" s="68">
        <v>0</v>
      </c>
      <c r="K37" s="68">
        <v>0</v>
      </c>
      <c r="L37" s="69">
        <f t="shared" si="1"/>
        <v>0</v>
      </c>
      <c r="M37" s="68">
        <f>H37+C37+'ACP_Agri_9(i)'!C37</f>
        <v>2936</v>
      </c>
      <c r="N37" s="68">
        <f>I37+D37+'ACP_Agri_9(i)'!D37</f>
        <v>7634</v>
      </c>
      <c r="O37" s="68">
        <f>J37+E37+'ACP_Agri_9(i)'!E37</f>
        <v>10240</v>
      </c>
      <c r="P37" s="68">
        <f>K37+F37+'ACP_Agri_9(i)'!F37</f>
        <v>2877.47</v>
      </c>
      <c r="Q37" s="69">
        <f t="shared" si="2"/>
        <v>37.69282158763427</v>
      </c>
    </row>
    <row r="38" spans="1:17" x14ac:dyDescent="0.2">
      <c r="A38" s="53">
        <v>32</v>
      </c>
      <c r="B38" s="67" t="s">
        <v>208</v>
      </c>
      <c r="C38" s="68">
        <v>767</v>
      </c>
      <c r="D38" s="68">
        <v>3225</v>
      </c>
      <c r="E38" s="68">
        <v>0</v>
      </c>
      <c r="F38" s="68">
        <v>0</v>
      </c>
      <c r="G38" s="69">
        <f t="shared" si="0"/>
        <v>0</v>
      </c>
      <c r="H38" s="68">
        <v>338</v>
      </c>
      <c r="I38" s="68">
        <v>1638</v>
      </c>
      <c r="J38" s="68">
        <v>40</v>
      </c>
      <c r="K38" s="68">
        <v>177</v>
      </c>
      <c r="L38" s="69">
        <f t="shared" si="1"/>
        <v>10.805860805860807</v>
      </c>
      <c r="M38" s="68">
        <f>H38+C38+'ACP_Agri_9(i)'!C38</f>
        <v>7190</v>
      </c>
      <c r="N38" s="68">
        <f>I38+D38+'ACP_Agri_9(i)'!D38</f>
        <v>20838</v>
      </c>
      <c r="O38" s="68">
        <f>J38+E38+'ACP_Agri_9(i)'!E38</f>
        <v>4102</v>
      </c>
      <c r="P38" s="68">
        <f>K38+F38+'ACP_Agri_9(i)'!F38</f>
        <v>14920.02</v>
      </c>
      <c r="Q38" s="69">
        <f t="shared" si="2"/>
        <v>71.600057587100494</v>
      </c>
    </row>
    <row r="39" spans="1:17" x14ac:dyDescent="0.2">
      <c r="A39" s="53">
        <v>33</v>
      </c>
      <c r="B39" s="67" t="s">
        <v>209</v>
      </c>
      <c r="C39" s="68">
        <v>29</v>
      </c>
      <c r="D39" s="68">
        <v>102</v>
      </c>
      <c r="E39" s="68">
        <v>0</v>
      </c>
      <c r="F39" s="68">
        <v>0</v>
      </c>
      <c r="G39" s="69">
        <f t="shared" si="0"/>
        <v>0</v>
      </c>
      <c r="H39" s="68">
        <v>106</v>
      </c>
      <c r="I39" s="68">
        <v>372</v>
      </c>
      <c r="J39" s="68">
        <v>8</v>
      </c>
      <c r="K39" s="68">
        <v>33</v>
      </c>
      <c r="L39" s="69">
        <f t="shared" si="1"/>
        <v>8.870967741935484</v>
      </c>
      <c r="M39" s="68">
        <f>H39+C39+'ACP_Agri_9(i)'!C39</f>
        <v>227</v>
      </c>
      <c r="N39" s="68">
        <f>I39+D39+'ACP_Agri_9(i)'!D39</f>
        <v>713</v>
      </c>
      <c r="O39" s="68">
        <f>J39+E39+'ACP_Agri_9(i)'!E39</f>
        <v>8</v>
      </c>
      <c r="P39" s="68">
        <f>K39+F39+'ACP_Agri_9(i)'!F39</f>
        <v>33</v>
      </c>
      <c r="Q39" s="69">
        <f t="shared" si="2"/>
        <v>4.6283309957924264</v>
      </c>
    </row>
    <row r="40" spans="1:17" x14ac:dyDescent="0.2">
      <c r="A40" s="53">
        <v>34</v>
      </c>
      <c r="B40" s="67" t="s">
        <v>210</v>
      </c>
      <c r="C40" s="68">
        <v>59</v>
      </c>
      <c r="D40" s="68">
        <v>208</v>
      </c>
      <c r="E40" s="68">
        <v>8</v>
      </c>
      <c r="F40" s="68">
        <v>408.83</v>
      </c>
      <c r="G40" s="69">
        <f t="shared" si="0"/>
        <v>196.55288461538461</v>
      </c>
      <c r="H40" s="68">
        <v>148</v>
      </c>
      <c r="I40" s="68">
        <v>519</v>
      </c>
      <c r="J40" s="68">
        <v>8</v>
      </c>
      <c r="K40" s="68">
        <v>408.83</v>
      </c>
      <c r="L40" s="69">
        <f t="shared" si="1"/>
        <v>78.772639691714829</v>
      </c>
      <c r="M40" s="68">
        <f>H40+C40+'ACP_Agri_9(i)'!C40</f>
        <v>635</v>
      </c>
      <c r="N40" s="68">
        <f>I40+D40+'ACP_Agri_9(i)'!D40</f>
        <v>1920</v>
      </c>
      <c r="O40" s="68">
        <f>J40+E40+'ACP_Agri_9(i)'!E40</f>
        <v>35</v>
      </c>
      <c r="P40" s="68">
        <f>K40+F40+'ACP_Agri_9(i)'!F40</f>
        <v>1250.25</v>
      </c>
      <c r="Q40" s="69">
        <f t="shared" si="2"/>
        <v>65.1171875</v>
      </c>
    </row>
    <row r="41" spans="1:17" x14ac:dyDescent="0.2">
      <c r="A41" s="218">
        <v>35</v>
      </c>
      <c r="B41" s="231" t="s">
        <v>211</v>
      </c>
      <c r="C41" s="230">
        <v>32</v>
      </c>
      <c r="D41" s="230">
        <v>113</v>
      </c>
      <c r="E41" s="230">
        <v>0</v>
      </c>
      <c r="F41" s="230">
        <v>0</v>
      </c>
      <c r="G41" s="241">
        <f t="shared" si="0"/>
        <v>0</v>
      </c>
      <c r="H41" s="230">
        <v>117</v>
      </c>
      <c r="I41" s="230">
        <v>409</v>
      </c>
      <c r="J41" s="230">
        <v>0</v>
      </c>
      <c r="K41" s="230">
        <v>0</v>
      </c>
      <c r="L41" s="241">
        <f t="shared" si="1"/>
        <v>0</v>
      </c>
      <c r="M41" s="230">
        <f>H41+C41+'ACP_Agri_9(i)'!C41</f>
        <v>222</v>
      </c>
      <c r="N41" s="230">
        <f>I41+D41+'ACP_Agri_9(i)'!D41</f>
        <v>720</v>
      </c>
      <c r="O41" s="230">
        <f>J41+E41+'ACP_Agri_9(i)'!E41</f>
        <v>0</v>
      </c>
      <c r="P41" s="230">
        <f>K41+F41+'ACP_Agri_9(i)'!F41</f>
        <v>0</v>
      </c>
      <c r="Q41" s="241">
        <f t="shared" si="2"/>
        <v>0</v>
      </c>
    </row>
    <row r="42" spans="1:17" x14ac:dyDescent="0.2">
      <c r="A42" s="53">
        <v>36</v>
      </c>
      <c r="B42" s="67" t="s">
        <v>73</v>
      </c>
      <c r="C42" s="68">
        <v>2064</v>
      </c>
      <c r="D42" s="68">
        <v>6884</v>
      </c>
      <c r="E42" s="68">
        <v>9</v>
      </c>
      <c r="F42" s="68">
        <v>17</v>
      </c>
      <c r="G42" s="69">
        <f t="shared" si="0"/>
        <v>0.24694944799535154</v>
      </c>
      <c r="H42" s="68">
        <v>448</v>
      </c>
      <c r="I42" s="68">
        <v>1496</v>
      </c>
      <c r="J42" s="68">
        <v>54</v>
      </c>
      <c r="K42" s="68">
        <v>4797</v>
      </c>
      <c r="L42" s="69">
        <f t="shared" si="1"/>
        <v>320.65508021390372</v>
      </c>
      <c r="M42" s="68">
        <f>H42+C42+'ACP_Agri_9(i)'!C42</f>
        <v>10936</v>
      </c>
      <c r="N42" s="68">
        <f>I42+D42+'ACP_Agri_9(i)'!D42</f>
        <v>30228</v>
      </c>
      <c r="O42" s="68">
        <f>J42+E42+'ACP_Agri_9(i)'!E42</f>
        <v>3489</v>
      </c>
      <c r="P42" s="68">
        <f>K42+F42+'ACP_Agri_9(i)'!F42</f>
        <v>10317</v>
      </c>
      <c r="Q42" s="69">
        <f t="shared" si="2"/>
        <v>34.130607383882491</v>
      </c>
    </row>
    <row r="43" spans="1:17" x14ac:dyDescent="0.2">
      <c r="A43" s="218">
        <v>37</v>
      </c>
      <c r="B43" s="231" t="s">
        <v>212</v>
      </c>
      <c r="C43" s="230">
        <v>38</v>
      </c>
      <c r="D43" s="230">
        <v>131</v>
      </c>
      <c r="E43" s="230">
        <v>0</v>
      </c>
      <c r="F43" s="230">
        <v>0</v>
      </c>
      <c r="G43" s="241">
        <f t="shared" si="0"/>
        <v>0</v>
      </c>
      <c r="H43" s="230">
        <v>121</v>
      </c>
      <c r="I43" s="230">
        <v>424</v>
      </c>
      <c r="J43" s="230">
        <v>0</v>
      </c>
      <c r="K43" s="230">
        <v>0</v>
      </c>
      <c r="L43" s="241">
        <f t="shared" si="1"/>
        <v>0</v>
      </c>
      <c r="M43" s="230">
        <f>H43+C43+'ACP_Agri_9(i)'!C43</f>
        <v>795</v>
      </c>
      <c r="N43" s="230">
        <f>I43+D43+'ACP_Agri_9(i)'!D43</f>
        <v>2776</v>
      </c>
      <c r="O43" s="230">
        <f>J43+E43+'ACP_Agri_9(i)'!E43</f>
        <v>0</v>
      </c>
      <c r="P43" s="230">
        <f>K43+F43+'ACP_Agri_9(i)'!F43</f>
        <v>0</v>
      </c>
      <c r="Q43" s="241">
        <f t="shared" si="2"/>
        <v>0</v>
      </c>
    </row>
    <row r="44" spans="1:17" x14ac:dyDescent="0.2">
      <c r="A44" s="53">
        <v>38</v>
      </c>
      <c r="B44" s="67" t="s">
        <v>213</v>
      </c>
      <c r="C44" s="68">
        <v>124</v>
      </c>
      <c r="D44" s="68">
        <v>431</v>
      </c>
      <c r="E44" s="68">
        <v>8</v>
      </c>
      <c r="F44" s="68">
        <v>630</v>
      </c>
      <c r="G44" s="69">
        <f t="shared" si="0"/>
        <v>146.17169373549885</v>
      </c>
      <c r="H44" s="68">
        <v>176</v>
      </c>
      <c r="I44" s="68">
        <v>614</v>
      </c>
      <c r="J44" s="68">
        <v>5</v>
      </c>
      <c r="K44" s="68">
        <v>2229</v>
      </c>
      <c r="L44" s="69">
        <f t="shared" si="1"/>
        <v>363.02931596091207</v>
      </c>
      <c r="M44" s="68">
        <f>H44+C44+'ACP_Agri_9(i)'!C44</f>
        <v>1870</v>
      </c>
      <c r="N44" s="68">
        <f>I44+D44+'ACP_Agri_9(i)'!D44</f>
        <v>5248</v>
      </c>
      <c r="O44" s="68">
        <f>J44+E44+'ACP_Agri_9(i)'!E44</f>
        <v>16829</v>
      </c>
      <c r="P44" s="68">
        <f>K44+F44+'ACP_Agri_9(i)'!F44</f>
        <v>10548</v>
      </c>
      <c r="Q44" s="69">
        <f t="shared" si="2"/>
        <v>200.99085365853659</v>
      </c>
    </row>
    <row r="45" spans="1:17" x14ac:dyDescent="0.2">
      <c r="A45" s="218">
        <v>39</v>
      </c>
      <c r="B45" s="231" t="s">
        <v>214</v>
      </c>
      <c r="C45" s="230">
        <v>32</v>
      </c>
      <c r="D45" s="230">
        <v>113</v>
      </c>
      <c r="E45" s="230">
        <v>0</v>
      </c>
      <c r="F45" s="230">
        <v>0</v>
      </c>
      <c r="G45" s="241">
        <f t="shared" si="0"/>
        <v>0</v>
      </c>
      <c r="H45" s="230">
        <v>125</v>
      </c>
      <c r="I45" s="230">
        <v>438</v>
      </c>
      <c r="J45" s="230">
        <v>0</v>
      </c>
      <c r="K45" s="230">
        <v>0</v>
      </c>
      <c r="L45" s="241">
        <f t="shared" si="1"/>
        <v>0</v>
      </c>
      <c r="M45" s="230">
        <f>H45+C45+'ACP_Agri_9(i)'!C45</f>
        <v>224</v>
      </c>
      <c r="N45" s="230">
        <f>I45+D45+'ACP_Agri_9(i)'!D45</f>
        <v>724</v>
      </c>
      <c r="O45" s="230">
        <f>J45+E45+'ACP_Agri_9(i)'!E45</f>
        <v>0</v>
      </c>
      <c r="P45" s="230">
        <f>K45+F45+'ACP_Agri_9(i)'!F45</f>
        <v>0</v>
      </c>
      <c r="Q45" s="241">
        <f t="shared" si="2"/>
        <v>0</v>
      </c>
    </row>
    <row r="46" spans="1:17" x14ac:dyDescent="0.2">
      <c r="A46" s="218">
        <v>40</v>
      </c>
      <c r="B46" s="231" t="s">
        <v>77</v>
      </c>
      <c r="C46" s="230">
        <v>0</v>
      </c>
      <c r="D46" s="230">
        <v>0</v>
      </c>
      <c r="E46" s="230">
        <v>0</v>
      </c>
      <c r="F46" s="230">
        <v>0</v>
      </c>
      <c r="G46" s="241" t="e">
        <f t="shared" si="0"/>
        <v>#DIV/0!</v>
      </c>
      <c r="H46" s="230">
        <v>0</v>
      </c>
      <c r="I46" s="230">
        <v>0</v>
      </c>
      <c r="J46" s="230">
        <v>0</v>
      </c>
      <c r="K46" s="230">
        <v>0</v>
      </c>
      <c r="L46" s="241" t="e">
        <f t="shared" si="1"/>
        <v>#DIV/0!</v>
      </c>
      <c r="M46" s="230">
        <f>H46+C46+'ACP_Agri_9(i)'!C46</f>
        <v>116</v>
      </c>
      <c r="N46" s="230">
        <f>I46+D46+'ACP_Agri_9(i)'!D46</f>
        <v>430</v>
      </c>
      <c r="O46" s="230">
        <f>J46+E46+'ACP_Agri_9(i)'!E46</f>
        <v>0</v>
      </c>
      <c r="P46" s="230">
        <f>K46+F46+'ACP_Agri_9(i)'!F46</f>
        <v>0</v>
      </c>
      <c r="Q46" s="241">
        <f t="shared" si="2"/>
        <v>0</v>
      </c>
    </row>
    <row r="47" spans="1:17" x14ac:dyDescent="0.2">
      <c r="A47" s="218">
        <v>41</v>
      </c>
      <c r="B47" s="231" t="s">
        <v>215</v>
      </c>
      <c r="C47" s="230">
        <v>16</v>
      </c>
      <c r="D47" s="230">
        <v>57</v>
      </c>
      <c r="E47" s="230">
        <v>0</v>
      </c>
      <c r="F47" s="230">
        <v>0</v>
      </c>
      <c r="G47" s="241">
        <f t="shared" si="0"/>
        <v>0</v>
      </c>
      <c r="H47" s="230">
        <v>16</v>
      </c>
      <c r="I47" s="230">
        <v>57</v>
      </c>
      <c r="J47" s="230">
        <v>0</v>
      </c>
      <c r="K47" s="230">
        <v>0</v>
      </c>
      <c r="L47" s="241">
        <f t="shared" si="1"/>
        <v>0</v>
      </c>
      <c r="M47" s="230">
        <f>H47+C47+'ACP_Agri_9(i)'!C47</f>
        <v>160</v>
      </c>
      <c r="N47" s="230">
        <f>I47+D47+'ACP_Agri_9(i)'!D47</f>
        <v>448</v>
      </c>
      <c r="O47" s="230">
        <f>J47+E47+'ACP_Agri_9(i)'!E47</f>
        <v>0</v>
      </c>
      <c r="P47" s="230">
        <f>K47+F47+'ACP_Agri_9(i)'!F47</f>
        <v>0</v>
      </c>
      <c r="Q47" s="241">
        <f t="shared" si="2"/>
        <v>0</v>
      </c>
    </row>
    <row r="48" spans="1:17" x14ac:dyDescent="0.2">
      <c r="A48" s="53">
        <v>42</v>
      </c>
      <c r="B48" s="67" t="s">
        <v>76</v>
      </c>
      <c r="C48" s="68">
        <v>203</v>
      </c>
      <c r="D48" s="68">
        <v>734</v>
      </c>
      <c r="E48" s="68">
        <v>20</v>
      </c>
      <c r="F48" s="68">
        <v>2340</v>
      </c>
      <c r="G48" s="69">
        <f t="shared" si="0"/>
        <v>318.80108991825614</v>
      </c>
      <c r="H48" s="68">
        <v>209</v>
      </c>
      <c r="I48" s="68">
        <v>742</v>
      </c>
      <c r="J48" s="68">
        <v>99</v>
      </c>
      <c r="K48" s="68">
        <v>16556</v>
      </c>
      <c r="L48" s="69">
        <f t="shared" si="1"/>
        <v>2231.2668463611858</v>
      </c>
      <c r="M48" s="68">
        <f>H48+C48+'ACP_Agri_9(i)'!C48</f>
        <v>4023</v>
      </c>
      <c r="N48" s="68">
        <f>I48+D48+'ACP_Agri_9(i)'!D48</f>
        <v>12630</v>
      </c>
      <c r="O48" s="68">
        <f>J48+E48+'ACP_Agri_9(i)'!E48</f>
        <v>17754</v>
      </c>
      <c r="P48" s="68">
        <f>K48+F48+'ACP_Agri_9(i)'!F48</f>
        <v>25298</v>
      </c>
      <c r="Q48" s="69">
        <f t="shared" si="2"/>
        <v>200.3008709422011</v>
      </c>
    </row>
    <row r="49" spans="1:20" s="72" customFormat="1" x14ac:dyDescent="0.2">
      <c r="A49" s="215"/>
      <c r="B49" s="70" t="s">
        <v>313</v>
      </c>
      <c r="C49" s="71">
        <f>SUM(C28:C48)</f>
        <v>20059</v>
      </c>
      <c r="D49" s="71">
        <f t="shared" ref="D49:F49" si="6">SUM(D28:D48)</f>
        <v>56108</v>
      </c>
      <c r="E49" s="71">
        <f t="shared" si="6"/>
        <v>64</v>
      </c>
      <c r="F49" s="71">
        <f t="shared" si="6"/>
        <v>5567.83</v>
      </c>
      <c r="G49" s="66">
        <f t="shared" si="0"/>
        <v>9.92341555571398</v>
      </c>
      <c r="H49" s="71">
        <f>SUM(H28:H48)</f>
        <v>10325</v>
      </c>
      <c r="I49" s="71">
        <f t="shared" ref="I49:K49" si="7">SUM(I28:I48)</f>
        <v>35464</v>
      </c>
      <c r="J49" s="71">
        <f t="shared" si="7"/>
        <v>740</v>
      </c>
      <c r="K49" s="71">
        <f t="shared" si="7"/>
        <v>55471.630000000005</v>
      </c>
      <c r="L49" s="66">
        <f t="shared" si="1"/>
        <v>156.41673246108729</v>
      </c>
      <c r="M49" s="71">
        <f>SUM(M28:M48)</f>
        <v>186202</v>
      </c>
      <c r="N49" s="71">
        <f t="shared" ref="N49:P49" si="8">SUM(N28:N48)</f>
        <v>526730</v>
      </c>
      <c r="O49" s="71">
        <f t="shared" si="8"/>
        <v>141710</v>
      </c>
      <c r="P49" s="71">
        <f t="shared" si="8"/>
        <v>272315.56855999999</v>
      </c>
      <c r="Q49" s="66">
        <f t="shared" si="2"/>
        <v>51.699270700358817</v>
      </c>
      <c r="R49" s="76">
        <f>M49+M27</f>
        <v>2295388</v>
      </c>
      <c r="S49" s="76">
        <f>P49+P27</f>
        <v>1448495.54856</v>
      </c>
      <c r="T49" s="135">
        <f>S49*100/R49</f>
        <v>63.104605781680483</v>
      </c>
    </row>
    <row r="50" spans="1:20" x14ac:dyDescent="0.2">
      <c r="A50" s="53">
        <v>43</v>
      </c>
      <c r="B50" s="67" t="s">
        <v>46</v>
      </c>
      <c r="C50" s="68">
        <v>5839</v>
      </c>
      <c r="D50" s="68">
        <v>11110</v>
      </c>
      <c r="E50" s="68">
        <v>0</v>
      </c>
      <c r="F50" s="68">
        <v>0</v>
      </c>
      <c r="G50" s="69">
        <f t="shared" si="0"/>
        <v>0</v>
      </c>
      <c r="H50" s="68">
        <v>1607</v>
      </c>
      <c r="I50" s="68">
        <v>4534</v>
      </c>
      <c r="J50" s="68">
        <v>0</v>
      </c>
      <c r="K50" s="68">
        <v>0</v>
      </c>
      <c r="L50" s="69">
        <f t="shared" si="1"/>
        <v>0</v>
      </c>
      <c r="M50" s="68">
        <f>H50+C50+'ACP_Agri_9(i)'!C50</f>
        <v>131038</v>
      </c>
      <c r="N50" s="68">
        <f>I50+D50+'ACP_Agri_9(i)'!D50</f>
        <v>388742</v>
      </c>
      <c r="O50" s="68">
        <f>J50+E50+'ACP_Agri_9(i)'!E50</f>
        <v>33506</v>
      </c>
      <c r="P50" s="68">
        <f>K50+F50+'ACP_Agri_9(i)'!F50</f>
        <v>51735</v>
      </c>
      <c r="Q50" s="69">
        <f t="shared" si="2"/>
        <v>13.308312454018346</v>
      </c>
    </row>
    <row r="51" spans="1:20" x14ac:dyDescent="0.2">
      <c r="A51" s="53">
        <v>44</v>
      </c>
      <c r="B51" s="67" t="s">
        <v>216</v>
      </c>
      <c r="C51" s="68">
        <v>2250</v>
      </c>
      <c r="D51" s="68">
        <v>3536</v>
      </c>
      <c r="E51" s="68">
        <v>0</v>
      </c>
      <c r="F51" s="68">
        <v>0</v>
      </c>
      <c r="G51" s="69">
        <f t="shared" si="0"/>
        <v>0</v>
      </c>
      <c r="H51" s="68">
        <v>3045</v>
      </c>
      <c r="I51" s="68">
        <v>4101</v>
      </c>
      <c r="J51" s="68">
        <v>0</v>
      </c>
      <c r="K51" s="68">
        <v>0</v>
      </c>
      <c r="L51" s="69">
        <f t="shared" si="1"/>
        <v>0</v>
      </c>
      <c r="M51" s="68">
        <f>H51+C51+'ACP_Agri_9(i)'!C51</f>
        <v>119752</v>
      </c>
      <c r="N51" s="68">
        <f>I51+D51+'ACP_Agri_9(i)'!D51</f>
        <v>297344</v>
      </c>
      <c r="O51" s="68">
        <f>J51+E51+'ACP_Agri_9(i)'!E51</f>
        <v>64975</v>
      </c>
      <c r="P51" s="68">
        <f>K51+F51+'ACP_Agri_9(i)'!F51</f>
        <v>43734</v>
      </c>
      <c r="Q51" s="69">
        <f t="shared" si="2"/>
        <v>14.708216745587603</v>
      </c>
    </row>
    <row r="52" spans="1:20" x14ac:dyDescent="0.2">
      <c r="A52" s="53">
        <v>45</v>
      </c>
      <c r="B52" s="67" t="s">
        <v>52</v>
      </c>
      <c r="C52" s="68">
        <v>9962</v>
      </c>
      <c r="D52" s="68">
        <v>20699</v>
      </c>
      <c r="E52" s="68">
        <v>0</v>
      </c>
      <c r="F52" s="68">
        <v>0</v>
      </c>
      <c r="G52" s="69">
        <f t="shared" si="0"/>
        <v>0</v>
      </c>
      <c r="H52" s="68">
        <v>6797</v>
      </c>
      <c r="I52" s="68">
        <v>19627</v>
      </c>
      <c r="J52" s="68">
        <v>0</v>
      </c>
      <c r="K52" s="68">
        <v>0</v>
      </c>
      <c r="L52" s="69">
        <f t="shared" si="1"/>
        <v>0</v>
      </c>
      <c r="M52" s="68">
        <f>H52+C52+'ACP_Agri_9(i)'!C52</f>
        <v>201989</v>
      </c>
      <c r="N52" s="68">
        <f>I52+D52+'ACP_Agri_9(i)'!D52</f>
        <v>513985</v>
      </c>
      <c r="O52" s="68">
        <f>J52+E52+'ACP_Agri_9(i)'!E52</f>
        <v>53459</v>
      </c>
      <c r="P52" s="68">
        <f>K52+F52+'ACP_Agri_9(i)'!F52</f>
        <v>85909.32</v>
      </c>
      <c r="Q52" s="69">
        <f t="shared" si="2"/>
        <v>16.7143632596282</v>
      </c>
    </row>
    <row r="53" spans="1:20" s="72" customFormat="1" x14ac:dyDescent="0.2">
      <c r="A53" s="215"/>
      <c r="B53" s="70" t="s">
        <v>352</v>
      </c>
      <c r="C53" s="71">
        <f>SUM(C50:C52)</f>
        <v>18051</v>
      </c>
      <c r="D53" s="71">
        <f t="shared" ref="D53:F53" si="9">SUM(D50:D52)</f>
        <v>35345</v>
      </c>
      <c r="E53" s="71">
        <f t="shared" si="9"/>
        <v>0</v>
      </c>
      <c r="F53" s="71">
        <f t="shared" si="9"/>
        <v>0</v>
      </c>
      <c r="G53" s="66">
        <f t="shared" si="0"/>
        <v>0</v>
      </c>
      <c r="H53" s="71">
        <f>SUM(H50:H52)</f>
        <v>11449</v>
      </c>
      <c r="I53" s="71">
        <f t="shared" ref="I53:K53" si="10">SUM(I50:I52)</f>
        <v>28262</v>
      </c>
      <c r="J53" s="71">
        <f t="shared" si="10"/>
        <v>0</v>
      </c>
      <c r="K53" s="71">
        <f t="shared" si="10"/>
        <v>0</v>
      </c>
      <c r="L53" s="66">
        <f t="shared" si="1"/>
        <v>0</v>
      </c>
      <c r="M53" s="71">
        <f>SUM(M50:M52)</f>
        <v>452779</v>
      </c>
      <c r="N53" s="71">
        <f t="shared" ref="N53:P53" si="11">SUM(N50:N52)</f>
        <v>1200071</v>
      </c>
      <c r="O53" s="71">
        <f t="shared" si="11"/>
        <v>151940</v>
      </c>
      <c r="P53" s="71">
        <f t="shared" si="11"/>
        <v>181378.32</v>
      </c>
      <c r="Q53" s="66">
        <f t="shared" si="2"/>
        <v>15.113965757026042</v>
      </c>
      <c r="R53" s="76"/>
    </row>
    <row r="54" spans="1:20" x14ac:dyDescent="0.2">
      <c r="A54" s="218">
        <v>46</v>
      </c>
      <c r="B54" s="231" t="s">
        <v>314</v>
      </c>
      <c r="C54" s="230">
        <v>16</v>
      </c>
      <c r="D54" s="230">
        <v>55</v>
      </c>
      <c r="E54" s="230">
        <v>0</v>
      </c>
      <c r="F54" s="230">
        <v>0</v>
      </c>
      <c r="G54" s="241">
        <f t="shared" si="0"/>
        <v>0</v>
      </c>
      <c r="H54" s="230">
        <v>22</v>
      </c>
      <c r="I54" s="230">
        <v>75</v>
      </c>
      <c r="J54" s="230">
        <v>0</v>
      </c>
      <c r="K54" s="230">
        <v>0</v>
      </c>
      <c r="L54" s="241">
        <f t="shared" si="1"/>
        <v>0</v>
      </c>
      <c r="M54" s="230">
        <f>H54+C54+'ACP_Agri_9(i)'!C54</f>
        <v>527</v>
      </c>
      <c r="N54" s="230">
        <f>I54+D54+'ACP_Agri_9(i)'!D54</f>
        <v>1401</v>
      </c>
      <c r="O54" s="230">
        <f>J54+E54+'ACP_Agri_9(i)'!E54</f>
        <v>0</v>
      </c>
      <c r="P54" s="230">
        <f>K54+F54+'ACP_Agri_9(i)'!F54</f>
        <v>0</v>
      </c>
      <c r="Q54" s="241">
        <f t="shared" si="2"/>
        <v>0</v>
      </c>
    </row>
    <row r="55" spans="1:20" x14ac:dyDescent="0.2">
      <c r="A55" s="53">
        <v>47</v>
      </c>
      <c r="B55" s="67" t="s">
        <v>241</v>
      </c>
      <c r="C55" s="68">
        <v>21219</v>
      </c>
      <c r="D55" s="68">
        <v>30718</v>
      </c>
      <c r="E55" s="68">
        <v>0</v>
      </c>
      <c r="F55" s="68">
        <v>0</v>
      </c>
      <c r="G55" s="69">
        <f t="shared" si="0"/>
        <v>0</v>
      </c>
      <c r="H55" s="68">
        <v>7905</v>
      </c>
      <c r="I55" s="68">
        <v>19230</v>
      </c>
      <c r="J55" s="68">
        <v>0</v>
      </c>
      <c r="K55" s="68">
        <v>0</v>
      </c>
      <c r="L55" s="69">
        <f t="shared" si="1"/>
        <v>0</v>
      </c>
      <c r="M55" s="68">
        <f>H55+C55+'ACP_Agri_9(i)'!C55</f>
        <v>951895</v>
      </c>
      <c r="N55" s="68">
        <f>I55+D55+'ACP_Agri_9(i)'!D55</f>
        <v>2294295</v>
      </c>
      <c r="O55" s="68">
        <f>J55+E55+'ACP_Agri_9(i)'!E55</f>
        <v>762904</v>
      </c>
      <c r="P55" s="68">
        <f>K55+F55+'ACP_Agri_9(i)'!F55</f>
        <v>615182.87</v>
      </c>
      <c r="Q55" s="69">
        <f t="shared" si="2"/>
        <v>26.813590667285592</v>
      </c>
    </row>
    <row r="56" spans="1:20" x14ac:dyDescent="0.2">
      <c r="A56" s="218">
        <v>48</v>
      </c>
      <c r="B56" s="231" t="s">
        <v>315</v>
      </c>
      <c r="C56" s="230">
        <v>0</v>
      </c>
      <c r="D56" s="230">
        <v>0</v>
      </c>
      <c r="E56" s="230">
        <v>0</v>
      </c>
      <c r="F56" s="230">
        <v>0</v>
      </c>
      <c r="G56" s="241" t="e">
        <f t="shared" si="0"/>
        <v>#DIV/0!</v>
      </c>
      <c r="H56" s="230">
        <v>0</v>
      </c>
      <c r="I56" s="230">
        <v>0</v>
      </c>
      <c r="J56" s="230">
        <v>0</v>
      </c>
      <c r="K56" s="230">
        <v>0</v>
      </c>
      <c r="L56" s="241" t="e">
        <f t="shared" si="1"/>
        <v>#DIV/0!</v>
      </c>
      <c r="M56" s="230">
        <f>H56+C56+'ACP_Agri_9(i)'!C56</f>
        <v>118</v>
      </c>
      <c r="N56" s="230">
        <f>I56+D56+'ACP_Agri_9(i)'!D56</f>
        <v>437</v>
      </c>
      <c r="O56" s="230">
        <f>J56+E56+'ACP_Agri_9(i)'!E56</f>
        <v>0</v>
      </c>
      <c r="P56" s="230">
        <f>K56+F56+'ACP_Agri_9(i)'!F56</f>
        <v>0</v>
      </c>
      <c r="Q56" s="241">
        <f t="shared" si="2"/>
        <v>0</v>
      </c>
    </row>
    <row r="57" spans="1:20" x14ac:dyDescent="0.2">
      <c r="A57" s="218">
        <v>49</v>
      </c>
      <c r="B57" s="231" t="s">
        <v>350</v>
      </c>
      <c r="C57" s="230">
        <v>16</v>
      </c>
      <c r="D57" s="230">
        <v>55</v>
      </c>
      <c r="E57" s="230">
        <v>0</v>
      </c>
      <c r="F57" s="230">
        <v>0</v>
      </c>
      <c r="G57" s="241">
        <f t="shared" si="0"/>
        <v>0</v>
      </c>
      <c r="H57" s="230">
        <v>16</v>
      </c>
      <c r="I57" s="230">
        <v>57</v>
      </c>
      <c r="J57" s="230">
        <v>0</v>
      </c>
      <c r="K57" s="230">
        <v>0</v>
      </c>
      <c r="L57" s="241">
        <f t="shared" si="1"/>
        <v>0</v>
      </c>
      <c r="M57" s="230">
        <f>H57+C57+'ACP_Agri_9(i)'!C57</f>
        <v>171</v>
      </c>
      <c r="N57" s="230">
        <f>I57+D57+'ACP_Agri_9(i)'!D57</f>
        <v>474</v>
      </c>
      <c r="O57" s="230">
        <f>J57+E57+'ACP_Agri_9(i)'!E57</f>
        <v>0</v>
      </c>
      <c r="P57" s="230">
        <f>K57+F57+'ACP_Agri_9(i)'!F57</f>
        <v>0</v>
      </c>
      <c r="Q57" s="241">
        <f t="shared" si="2"/>
        <v>0</v>
      </c>
    </row>
    <row r="58" spans="1:20" s="72" customFormat="1" x14ac:dyDescent="0.2">
      <c r="A58" s="215"/>
      <c r="B58" s="70" t="s">
        <v>316</v>
      </c>
      <c r="C58" s="71">
        <f>SUM(C54:C57)</f>
        <v>21251</v>
      </c>
      <c r="D58" s="71">
        <f t="shared" ref="D58:F58" si="12">SUM(D54:D57)</f>
        <v>30828</v>
      </c>
      <c r="E58" s="71">
        <f t="shared" si="12"/>
        <v>0</v>
      </c>
      <c r="F58" s="71">
        <f t="shared" si="12"/>
        <v>0</v>
      </c>
      <c r="G58" s="66">
        <f t="shared" si="0"/>
        <v>0</v>
      </c>
      <c r="H58" s="71">
        <f>SUM(H54:H57)</f>
        <v>7943</v>
      </c>
      <c r="I58" s="71">
        <f t="shared" ref="I58:K58" si="13">SUM(I54:I57)</f>
        <v>19362</v>
      </c>
      <c r="J58" s="71">
        <f t="shared" si="13"/>
        <v>0</v>
      </c>
      <c r="K58" s="71">
        <f t="shared" si="13"/>
        <v>0</v>
      </c>
      <c r="L58" s="66">
        <f t="shared" si="1"/>
        <v>0</v>
      </c>
      <c r="M58" s="71">
        <f>SUM(M54:M57)</f>
        <v>952711</v>
      </c>
      <c r="N58" s="71">
        <f t="shared" ref="N58:P58" si="14">SUM(N54:N57)</f>
        <v>2296607</v>
      </c>
      <c r="O58" s="71">
        <f t="shared" si="14"/>
        <v>762904</v>
      </c>
      <c r="P58" s="71">
        <f t="shared" si="14"/>
        <v>615182.87</v>
      </c>
      <c r="Q58" s="66">
        <f t="shared" si="2"/>
        <v>26.786597358625137</v>
      </c>
      <c r="R58" s="76"/>
    </row>
    <row r="59" spans="1:20" s="72" customFormat="1" x14ac:dyDescent="0.2">
      <c r="A59" s="215"/>
      <c r="B59" s="70" t="s">
        <v>242</v>
      </c>
      <c r="C59" s="71">
        <f>C58+C53+C49+C27</f>
        <v>187088</v>
      </c>
      <c r="D59" s="71">
        <f t="shared" ref="D59:P59" si="15">D58+D53+D49+D27</f>
        <v>390511</v>
      </c>
      <c r="E59" s="71">
        <f t="shared" si="15"/>
        <v>4423</v>
      </c>
      <c r="F59" s="71">
        <f t="shared" si="15"/>
        <v>24354.6</v>
      </c>
      <c r="G59" s="66">
        <f t="shared" si="0"/>
        <v>6.2365976886694616</v>
      </c>
      <c r="H59" s="71">
        <f t="shared" si="15"/>
        <v>95098</v>
      </c>
      <c r="I59" s="71">
        <f t="shared" si="15"/>
        <v>258864</v>
      </c>
      <c r="J59" s="71">
        <f t="shared" si="15"/>
        <v>34798</v>
      </c>
      <c r="K59" s="71">
        <f t="shared" si="15"/>
        <v>135205.41</v>
      </c>
      <c r="L59" s="66">
        <f t="shared" si="1"/>
        <v>52.230286946041161</v>
      </c>
      <c r="M59" s="71">
        <f t="shared" si="15"/>
        <v>3700878</v>
      </c>
      <c r="N59" s="71">
        <f t="shared" si="15"/>
        <v>9486753</v>
      </c>
      <c r="O59" s="71">
        <f t="shared" si="15"/>
        <v>1643577</v>
      </c>
      <c r="P59" s="71">
        <f t="shared" si="15"/>
        <v>2245056.73856</v>
      </c>
      <c r="Q59" s="66">
        <f t="shared" si="2"/>
        <v>23.665175414180172</v>
      </c>
      <c r="R59" s="76"/>
    </row>
  </sheetData>
  <autoFilter ref="M5:P59"/>
  <mergeCells count="15">
    <mergeCell ref="Q4:Q5"/>
    <mergeCell ref="A1:P1"/>
    <mergeCell ref="M3:Q3"/>
    <mergeCell ref="A3:A5"/>
    <mergeCell ref="B3:B5"/>
    <mergeCell ref="G4:G5"/>
    <mergeCell ref="C3:G3"/>
    <mergeCell ref="L4:L5"/>
    <mergeCell ref="H3:L3"/>
    <mergeCell ref="E4:F4"/>
    <mergeCell ref="H4:I4"/>
    <mergeCell ref="O4:P4"/>
    <mergeCell ref="C4:D4"/>
    <mergeCell ref="J4:K4"/>
    <mergeCell ref="M4:N4"/>
  </mergeCells>
  <conditionalFormatting sqref="AB1:AB1048576">
    <cfRule type="cellIs" dxfId="31" priority="12" stopIfTrue="1" operator="greaterThan">
      <formula>100</formula>
    </cfRule>
  </conditionalFormatting>
  <conditionalFormatting sqref="Q1:Q1048576">
    <cfRule type="cellIs" dxfId="30" priority="5" stopIfTrue="1" operator="greaterThan">
      <formula>50</formula>
    </cfRule>
  </conditionalFormatting>
  <conditionalFormatting sqref="T1:T1048576">
    <cfRule type="cellIs" dxfId="29" priority="1" operator="lessThan">
      <formula>0</formula>
    </cfRule>
  </conditionalFormatting>
  <pageMargins left="1.7" right="0.7" top="0.25" bottom="0.25" header="0.3" footer="0.3"/>
  <pageSetup paperSize="9" scale="60" orientation="landscape" r:id="rId1"/>
  <headerFooter>
    <oddFooter>&amp;CData Table, State Level Banker's Committee, M.P. as on 31.12.2016 Page No.84</oddFooter>
  </headerFooter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2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M59" sqref="M59:N59"/>
    </sheetView>
  </sheetViews>
  <sheetFormatPr defaultColWidth="4.42578125" defaultRowHeight="13.5" x14ac:dyDescent="0.2"/>
  <cols>
    <col min="1" max="1" width="4.42578125" style="83"/>
    <col min="2" max="2" width="23.28515625" style="83" customWidth="1"/>
    <col min="3" max="3" width="10.5703125" style="87" bestFit="1" customWidth="1"/>
    <col min="4" max="4" width="11.140625" style="87" bestFit="1" customWidth="1"/>
    <col min="5" max="5" width="10.42578125" style="87" bestFit="1" customWidth="1"/>
    <col min="6" max="6" width="10.140625" style="87" bestFit="1" customWidth="1"/>
    <col min="7" max="7" width="8" style="87" customWidth="1"/>
    <col min="8" max="8" width="10.42578125" style="87" bestFit="1" customWidth="1"/>
    <col min="9" max="9" width="8" style="87" customWidth="1"/>
    <col min="10" max="10" width="9.85546875" style="87" bestFit="1" customWidth="1"/>
    <col min="11" max="11" width="7.140625" style="87" customWidth="1"/>
    <col min="12" max="12" width="7.28515625" style="87" customWidth="1"/>
    <col min="13" max="13" width="10.140625" style="87" bestFit="1" customWidth="1"/>
    <col min="14" max="14" width="8.5703125" style="87" customWidth="1"/>
    <col min="15" max="15" width="9.42578125" style="87" bestFit="1" customWidth="1"/>
    <col min="16" max="16" width="10.140625" style="87" bestFit="1" customWidth="1"/>
    <col min="17" max="17" width="9.5703125" style="89" customWidth="1"/>
    <col min="18" max="18" width="8" style="83" bestFit="1" customWidth="1"/>
    <col min="19" max="19" width="7" style="83" bestFit="1" customWidth="1"/>
    <col min="20" max="20" width="5.5703125" style="83" bestFit="1" customWidth="1"/>
    <col min="21" max="16384" width="4.42578125" style="83"/>
  </cols>
  <sheetData>
    <row r="1" spans="1:17" s="55" customFormat="1" ht="18.75" x14ac:dyDescent="0.2">
      <c r="A1" s="408" t="s">
        <v>327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3"/>
    </row>
    <row r="2" spans="1:17" s="55" customFormat="1" x14ac:dyDescent="0.2">
      <c r="B2" s="72" t="s">
        <v>134</v>
      </c>
      <c r="C2" s="76"/>
      <c r="D2" s="76"/>
      <c r="E2" s="75"/>
      <c r="F2" s="75"/>
      <c r="G2" s="75"/>
      <c r="H2" s="75"/>
      <c r="I2" s="75"/>
      <c r="J2" s="75"/>
      <c r="K2" s="75" t="s">
        <v>143</v>
      </c>
      <c r="L2" s="75"/>
      <c r="M2" s="75"/>
      <c r="N2" s="76" t="s">
        <v>157</v>
      </c>
      <c r="O2" s="75"/>
      <c r="P2" s="75"/>
      <c r="Q2" s="73"/>
    </row>
    <row r="3" spans="1:17" s="55" customFormat="1" ht="15" customHeight="1" x14ac:dyDescent="0.2">
      <c r="A3" s="383" t="s">
        <v>120</v>
      </c>
      <c r="B3" s="383" t="s">
        <v>100</v>
      </c>
      <c r="C3" s="392" t="s">
        <v>359</v>
      </c>
      <c r="D3" s="396"/>
      <c r="E3" s="386" t="s">
        <v>328</v>
      </c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8"/>
      <c r="Q3" s="381" t="s">
        <v>158</v>
      </c>
    </row>
    <row r="4" spans="1:17" s="55" customFormat="1" ht="15" customHeight="1" x14ac:dyDescent="0.2">
      <c r="A4" s="383"/>
      <c r="B4" s="383"/>
      <c r="C4" s="394"/>
      <c r="D4" s="397"/>
      <c r="E4" s="386" t="s">
        <v>127</v>
      </c>
      <c r="F4" s="388"/>
      <c r="G4" s="386" t="s">
        <v>128</v>
      </c>
      <c r="H4" s="388"/>
      <c r="I4" s="386" t="s">
        <v>129</v>
      </c>
      <c r="J4" s="388"/>
      <c r="K4" s="386" t="s">
        <v>130</v>
      </c>
      <c r="L4" s="388"/>
      <c r="M4" s="386" t="s">
        <v>132</v>
      </c>
      <c r="N4" s="388"/>
      <c r="O4" s="386" t="s">
        <v>156</v>
      </c>
      <c r="P4" s="388"/>
      <c r="Q4" s="381"/>
    </row>
    <row r="5" spans="1:17" s="55" customFormat="1" ht="15" customHeight="1" x14ac:dyDescent="0.2">
      <c r="A5" s="383"/>
      <c r="B5" s="383"/>
      <c r="C5" s="137" t="s">
        <v>30</v>
      </c>
      <c r="D5" s="137" t="s">
        <v>17</v>
      </c>
      <c r="E5" s="137" t="s">
        <v>30</v>
      </c>
      <c r="F5" s="137" t="s">
        <v>17</v>
      </c>
      <c r="G5" s="137" t="s">
        <v>30</v>
      </c>
      <c r="H5" s="137" t="s">
        <v>17</v>
      </c>
      <c r="I5" s="137" t="s">
        <v>30</v>
      </c>
      <c r="J5" s="137" t="s">
        <v>17</v>
      </c>
      <c r="K5" s="137" t="s">
        <v>30</v>
      </c>
      <c r="L5" s="137" t="s">
        <v>17</v>
      </c>
      <c r="M5" s="137" t="s">
        <v>30</v>
      </c>
      <c r="N5" s="137" t="s">
        <v>17</v>
      </c>
      <c r="O5" s="137" t="s">
        <v>30</v>
      </c>
      <c r="P5" s="137" t="s">
        <v>17</v>
      </c>
      <c r="Q5" s="381"/>
    </row>
    <row r="6" spans="1:17" s="55" customFormat="1" x14ac:dyDescent="0.2">
      <c r="A6" s="53">
        <v>1</v>
      </c>
      <c r="B6" s="54" t="s">
        <v>55</v>
      </c>
      <c r="C6" s="68">
        <v>15061</v>
      </c>
      <c r="D6" s="68">
        <v>64945</v>
      </c>
      <c r="E6" s="68">
        <v>2400</v>
      </c>
      <c r="F6" s="68">
        <v>5115</v>
      </c>
      <c r="G6" s="68">
        <v>358</v>
      </c>
      <c r="H6" s="68">
        <v>2303</v>
      </c>
      <c r="I6" s="68">
        <v>3</v>
      </c>
      <c r="J6" s="68">
        <v>163</v>
      </c>
      <c r="K6" s="68">
        <v>18</v>
      </c>
      <c r="L6" s="68">
        <v>96</v>
      </c>
      <c r="M6" s="68">
        <v>41</v>
      </c>
      <c r="N6" s="68">
        <v>103</v>
      </c>
      <c r="O6" s="68">
        <f t="shared" ref="O6" si="0">E6+G6+I6+K6+M6</f>
        <v>2820</v>
      </c>
      <c r="P6" s="68">
        <f t="shared" ref="P6" si="1">F6+H6+J6+L6+N6</f>
        <v>7780</v>
      </c>
      <c r="Q6" s="69">
        <f t="shared" ref="Q6:Q59" si="2">P6*100/D6</f>
        <v>11.979367156825006</v>
      </c>
    </row>
    <row r="7" spans="1:17" x14ac:dyDescent="0.2">
      <c r="A7" s="53">
        <v>2</v>
      </c>
      <c r="B7" s="54" t="s">
        <v>56</v>
      </c>
      <c r="C7" s="90">
        <v>3969</v>
      </c>
      <c r="D7" s="90">
        <v>15217</v>
      </c>
      <c r="E7" s="90">
        <v>2707</v>
      </c>
      <c r="F7" s="90">
        <v>7453</v>
      </c>
      <c r="G7" s="90">
        <v>79</v>
      </c>
      <c r="H7" s="90">
        <v>3264</v>
      </c>
      <c r="I7" s="90">
        <v>21</v>
      </c>
      <c r="J7" s="90">
        <v>3105</v>
      </c>
      <c r="K7" s="90">
        <v>11</v>
      </c>
      <c r="L7" s="90">
        <v>54</v>
      </c>
      <c r="M7" s="90">
        <v>0</v>
      </c>
      <c r="N7" s="90">
        <v>0</v>
      </c>
      <c r="O7" s="68">
        <f t="shared" ref="O7:O57" si="3">E7+G7+I7+K7+M7</f>
        <v>2818</v>
      </c>
      <c r="P7" s="68">
        <f t="shared" ref="P7:P57" si="4">F7+H7+J7+L7+N7</f>
        <v>13876</v>
      </c>
      <c r="Q7" s="69">
        <f t="shared" si="2"/>
        <v>91.187487678254584</v>
      </c>
    </row>
    <row r="8" spans="1:17" x14ac:dyDescent="0.2">
      <c r="A8" s="53">
        <v>3</v>
      </c>
      <c r="B8" s="54" t="s">
        <v>57</v>
      </c>
      <c r="C8" s="90">
        <v>13528</v>
      </c>
      <c r="D8" s="90">
        <v>56197</v>
      </c>
      <c r="E8" s="90">
        <v>263</v>
      </c>
      <c r="F8" s="90">
        <v>910</v>
      </c>
      <c r="G8" s="90">
        <v>1521</v>
      </c>
      <c r="H8" s="90">
        <v>2980</v>
      </c>
      <c r="I8" s="90">
        <v>652</v>
      </c>
      <c r="J8" s="90">
        <v>4563</v>
      </c>
      <c r="K8" s="90">
        <v>45</v>
      </c>
      <c r="L8" s="90">
        <v>1125</v>
      </c>
      <c r="M8" s="90">
        <v>1036</v>
      </c>
      <c r="N8" s="90">
        <v>6157</v>
      </c>
      <c r="O8" s="68">
        <f t="shared" si="3"/>
        <v>3517</v>
      </c>
      <c r="P8" s="68">
        <f t="shared" si="4"/>
        <v>15735</v>
      </c>
      <c r="Q8" s="69">
        <f t="shared" si="2"/>
        <v>27.999715287292915</v>
      </c>
    </row>
    <row r="9" spans="1:17" x14ac:dyDescent="0.2">
      <c r="A9" s="53">
        <v>4</v>
      </c>
      <c r="B9" s="54" t="s">
        <v>58</v>
      </c>
      <c r="C9" s="90">
        <v>29164</v>
      </c>
      <c r="D9" s="90">
        <v>112340</v>
      </c>
      <c r="E9" s="90">
        <v>4740</v>
      </c>
      <c r="F9" s="90">
        <v>17060</v>
      </c>
      <c r="G9" s="90">
        <v>696</v>
      </c>
      <c r="H9" s="90">
        <v>5999</v>
      </c>
      <c r="I9" s="90">
        <v>45</v>
      </c>
      <c r="J9" s="90">
        <v>1881</v>
      </c>
      <c r="K9" s="90">
        <v>3</v>
      </c>
      <c r="L9" s="90">
        <v>1.75</v>
      </c>
      <c r="M9" s="90">
        <v>22</v>
      </c>
      <c r="N9" s="90">
        <v>38</v>
      </c>
      <c r="O9" s="68">
        <f t="shared" si="3"/>
        <v>5506</v>
      </c>
      <c r="P9" s="68">
        <f t="shared" si="4"/>
        <v>24979.75</v>
      </c>
      <c r="Q9" s="69">
        <f t="shared" si="2"/>
        <v>22.23584653729749</v>
      </c>
    </row>
    <row r="10" spans="1:17" x14ac:dyDescent="0.2">
      <c r="A10" s="53">
        <v>5</v>
      </c>
      <c r="B10" s="54" t="s">
        <v>59</v>
      </c>
      <c r="C10" s="90">
        <v>11831</v>
      </c>
      <c r="D10" s="90">
        <v>39549</v>
      </c>
      <c r="E10" s="90">
        <v>3139</v>
      </c>
      <c r="F10" s="90">
        <v>30175</v>
      </c>
      <c r="G10" s="90">
        <v>431</v>
      </c>
      <c r="H10" s="90">
        <v>11587</v>
      </c>
      <c r="I10" s="90">
        <v>6</v>
      </c>
      <c r="J10" s="90">
        <v>764.49</v>
      </c>
      <c r="K10" s="90">
        <v>1</v>
      </c>
      <c r="L10" s="90">
        <v>0.87</v>
      </c>
      <c r="M10" s="90">
        <v>3716</v>
      </c>
      <c r="N10" s="90">
        <v>193.7</v>
      </c>
      <c r="O10" s="68">
        <f t="shared" si="3"/>
        <v>7293</v>
      </c>
      <c r="P10" s="68">
        <f t="shared" si="4"/>
        <v>42721.06</v>
      </c>
      <c r="Q10" s="69">
        <f t="shared" si="2"/>
        <v>108.0205820627576</v>
      </c>
    </row>
    <row r="11" spans="1:17" x14ac:dyDescent="0.2">
      <c r="A11" s="53">
        <v>6</v>
      </c>
      <c r="B11" s="54" t="s">
        <v>60</v>
      </c>
      <c r="C11" s="90">
        <v>7749</v>
      </c>
      <c r="D11" s="90">
        <v>32160</v>
      </c>
      <c r="E11" s="90">
        <v>1348</v>
      </c>
      <c r="F11" s="90">
        <v>3549.1</v>
      </c>
      <c r="G11" s="90">
        <v>75</v>
      </c>
      <c r="H11" s="90">
        <v>1632.85</v>
      </c>
      <c r="I11" s="90">
        <v>0</v>
      </c>
      <c r="J11" s="90">
        <v>0</v>
      </c>
      <c r="K11" s="90">
        <v>0</v>
      </c>
      <c r="L11" s="90">
        <v>0</v>
      </c>
      <c r="M11" s="90">
        <v>39</v>
      </c>
      <c r="N11" s="90">
        <v>95.29</v>
      </c>
      <c r="O11" s="68">
        <f t="shared" si="3"/>
        <v>1462</v>
      </c>
      <c r="P11" s="68">
        <f t="shared" si="4"/>
        <v>5277.24</v>
      </c>
      <c r="Q11" s="69">
        <f t="shared" si="2"/>
        <v>16.409328358208956</v>
      </c>
    </row>
    <row r="12" spans="1:17" x14ac:dyDescent="0.2">
      <c r="A12" s="53">
        <v>7</v>
      </c>
      <c r="B12" s="54" t="s">
        <v>61</v>
      </c>
      <c r="C12" s="90">
        <v>24603</v>
      </c>
      <c r="D12" s="90">
        <v>127878</v>
      </c>
      <c r="E12" s="90">
        <v>702</v>
      </c>
      <c r="F12" s="90">
        <v>9708</v>
      </c>
      <c r="G12" s="90">
        <v>130</v>
      </c>
      <c r="H12" s="90">
        <v>7520</v>
      </c>
      <c r="I12" s="90">
        <v>6</v>
      </c>
      <c r="J12" s="90">
        <v>8078</v>
      </c>
      <c r="K12" s="90">
        <v>4</v>
      </c>
      <c r="L12" s="90">
        <v>78</v>
      </c>
      <c r="M12" s="90">
        <v>36</v>
      </c>
      <c r="N12" s="90">
        <v>938</v>
      </c>
      <c r="O12" s="68">
        <f t="shared" si="3"/>
        <v>878</v>
      </c>
      <c r="P12" s="68">
        <f t="shared" si="4"/>
        <v>26322</v>
      </c>
      <c r="Q12" s="69">
        <f t="shared" si="2"/>
        <v>20.583681321259327</v>
      </c>
    </row>
    <row r="13" spans="1:17" x14ac:dyDescent="0.2">
      <c r="A13" s="53">
        <v>8</v>
      </c>
      <c r="B13" s="54" t="s">
        <v>48</v>
      </c>
      <c r="C13" s="90">
        <v>2421</v>
      </c>
      <c r="D13" s="90">
        <v>8913</v>
      </c>
      <c r="E13" s="90">
        <v>401</v>
      </c>
      <c r="F13" s="90">
        <v>1197</v>
      </c>
      <c r="G13" s="90">
        <v>11</v>
      </c>
      <c r="H13" s="90">
        <v>510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68">
        <f t="shared" si="3"/>
        <v>412</v>
      </c>
      <c r="P13" s="68">
        <f t="shared" si="4"/>
        <v>1707</v>
      </c>
      <c r="Q13" s="69">
        <f t="shared" si="2"/>
        <v>19.151800740491417</v>
      </c>
    </row>
    <row r="14" spans="1:17" x14ac:dyDescent="0.2">
      <c r="A14" s="53">
        <v>9</v>
      </c>
      <c r="B14" s="54" t="s">
        <v>49</v>
      </c>
      <c r="C14" s="90">
        <v>4930</v>
      </c>
      <c r="D14" s="90">
        <v>19775</v>
      </c>
      <c r="E14" s="90">
        <v>804</v>
      </c>
      <c r="F14" s="90">
        <v>1502</v>
      </c>
      <c r="G14" s="90">
        <v>23</v>
      </c>
      <c r="H14" s="90">
        <v>728</v>
      </c>
      <c r="I14" s="90">
        <v>0</v>
      </c>
      <c r="J14" s="90">
        <v>0</v>
      </c>
      <c r="K14" s="90">
        <v>5</v>
      </c>
      <c r="L14" s="90">
        <v>15</v>
      </c>
      <c r="M14" s="90">
        <v>0</v>
      </c>
      <c r="N14" s="90">
        <v>0</v>
      </c>
      <c r="O14" s="68">
        <f t="shared" si="3"/>
        <v>832</v>
      </c>
      <c r="P14" s="68">
        <f t="shared" si="4"/>
        <v>2245</v>
      </c>
      <c r="Q14" s="69">
        <f t="shared" si="2"/>
        <v>11.352718078381795</v>
      </c>
    </row>
    <row r="15" spans="1:17" x14ac:dyDescent="0.2">
      <c r="A15" s="53">
        <v>10</v>
      </c>
      <c r="B15" s="54" t="s">
        <v>81</v>
      </c>
      <c r="C15" s="90">
        <v>7878</v>
      </c>
      <c r="D15" s="90">
        <v>23128</v>
      </c>
      <c r="E15" s="90">
        <v>3328</v>
      </c>
      <c r="F15" s="90">
        <v>18007</v>
      </c>
      <c r="G15" s="90">
        <v>221</v>
      </c>
      <c r="H15" s="90">
        <v>12722</v>
      </c>
      <c r="I15" s="90">
        <v>24</v>
      </c>
      <c r="J15" s="90">
        <v>2589</v>
      </c>
      <c r="K15" s="90">
        <v>0</v>
      </c>
      <c r="L15" s="90">
        <v>0</v>
      </c>
      <c r="M15" s="90">
        <v>19</v>
      </c>
      <c r="N15" s="90">
        <v>342</v>
      </c>
      <c r="O15" s="68">
        <f t="shared" si="3"/>
        <v>3592</v>
      </c>
      <c r="P15" s="68">
        <f t="shared" si="4"/>
        <v>33660</v>
      </c>
      <c r="Q15" s="69">
        <f t="shared" si="2"/>
        <v>145.53787616741613</v>
      </c>
    </row>
    <row r="16" spans="1:17" x14ac:dyDescent="0.2">
      <c r="A16" s="53">
        <v>11</v>
      </c>
      <c r="B16" s="54" t="s">
        <v>62</v>
      </c>
      <c r="C16" s="90">
        <v>2427</v>
      </c>
      <c r="D16" s="90">
        <v>9611</v>
      </c>
      <c r="E16" s="90">
        <v>2016</v>
      </c>
      <c r="F16" s="90">
        <v>5015</v>
      </c>
      <c r="G16" s="90">
        <v>157</v>
      </c>
      <c r="H16" s="90">
        <v>1098</v>
      </c>
      <c r="I16" s="90">
        <v>19</v>
      </c>
      <c r="J16" s="90">
        <v>159</v>
      </c>
      <c r="K16" s="90">
        <v>173</v>
      </c>
      <c r="L16" s="90">
        <v>437</v>
      </c>
      <c r="M16" s="90">
        <v>2320</v>
      </c>
      <c r="N16" s="90">
        <v>6820</v>
      </c>
      <c r="O16" s="68">
        <f t="shared" si="3"/>
        <v>4685</v>
      </c>
      <c r="P16" s="68">
        <f t="shared" si="4"/>
        <v>13529</v>
      </c>
      <c r="Q16" s="69">
        <f t="shared" si="2"/>
        <v>140.76578919987514</v>
      </c>
    </row>
    <row r="17" spans="1:17" x14ac:dyDescent="0.2">
      <c r="A17" s="53">
        <v>12</v>
      </c>
      <c r="B17" s="54" t="s">
        <v>63</v>
      </c>
      <c r="C17" s="90">
        <v>2466</v>
      </c>
      <c r="D17" s="90">
        <v>11492</v>
      </c>
      <c r="E17" s="90">
        <v>235</v>
      </c>
      <c r="F17" s="90">
        <v>928</v>
      </c>
      <c r="G17" s="90">
        <v>6</v>
      </c>
      <c r="H17" s="90">
        <v>60</v>
      </c>
      <c r="I17" s="90">
        <v>1</v>
      </c>
      <c r="J17" s="90">
        <v>4</v>
      </c>
      <c r="K17" s="90">
        <v>3</v>
      </c>
      <c r="L17" s="90">
        <v>20.11</v>
      </c>
      <c r="M17" s="90">
        <v>14</v>
      </c>
      <c r="N17" s="90">
        <v>852</v>
      </c>
      <c r="O17" s="68">
        <f t="shared" si="3"/>
        <v>259</v>
      </c>
      <c r="P17" s="68">
        <f t="shared" si="4"/>
        <v>1864.1100000000001</v>
      </c>
      <c r="Q17" s="69">
        <f t="shared" si="2"/>
        <v>16.22093630351549</v>
      </c>
    </row>
    <row r="18" spans="1:17" x14ac:dyDescent="0.2">
      <c r="A18" s="53">
        <v>13</v>
      </c>
      <c r="B18" s="54" t="s">
        <v>199</v>
      </c>
      <c r="C18" s="90">
        <v>3876</v>
      </c>
      <c r="D18" s="90">
        <v>22011</v>
      </c>
      <c r="E18" s="90">
        <v>171</v>
      </c>
      <c r="F18" s="90">
        <v>544.04</v>
      </c>
      <c r="G18" s="90">
        <v>19</v>
      </c>
      <c r="H18" s="90">
        <v>880.26</v>
      </c>
      <c r="I18" s="90">
        <v>2</v>
      </c>
      <c r="J18" s="90">
        <v>1172.8900000000001</v>
      </c>
      <c r="K18" s="90">
        <v>0</v>
      </c>
      <c r="L18" s="90">
        <v>0</v>
      </c>
      <c r="M18" s="90">
        <v>0</v>
      </c>
      <c r="N18" s="90">
        <v>0</v>
      </c>
      <c r="O18" s="68">
        <f t="shared" si="3"/>
        <v>192</v>
      </c>
      <c r="P18" s="68">
        <f t="shared" si="4"/>
        <v>2597.19</v>
      </c>
      <c r="Q18" s="69">
        <f t="shared" si="2"/>
        <v>11.79950933624097</v>
      </c>
    </row>
    <row r="19" spans="1:17" x14ac:dyDescent="0.2">
      <c r="A19" s="53">
        <v>14</v>
      </c>
      <c r="B19" s="54" t="s">
        <v>200</v>
      </c>
      <c r="C19" s="90">
        <v>2325</v>
      </c>
      <c r="D19" s="90">
        <v>11762</v>
      </c>
      <c r="E19" s="90">
        <v>212</v>
      </c>
      <c r="F19" s="90">
        <v>968.63</v>
      </c>
      <c r="G19" s="90">
        <v>19</v>
      </c>
      <c r="H19" s="90">
        <v>1347.75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68">
        <f t="shared" si="3"/>
        <v>231</v>
      </c>
      <c r="P19" s="68">
        <f t="shared" si="4"/>
        <v>2316.38</v>
      </c>
      <c r="Q19" s="69">
        <f t="shared" si="2"/>
        <v>19.693759564699882</v>
      </c>
    </row>
    <row r="20" spans="1:17" x14ac:dyDescent="0.2">
      <c r="A20" s="53">
        <v>15</v>
      </c>
      <c r="B20" s="54" t="s">
        <v>64</v>
      </c>
      <c r="C20" s="90">
        <v>36267</v>
      </c>
      <c r="D20" s="90">
        <v>165526</v>
      </c>
      <c r="E20" s="90">
        <v>1346</v>
      </c>
      <c r="F20" s="90">
        <v>18453</v>
      </c>
      <c r="G20" s="90">
        <v>1551</v>
      </c>
      <c r="H20" s="90">
        <v>60804</v>
      </c>
      <c r="I20" s="90">
        <v>90</v>
      </c>
      <c r="J20" s="90">
        <v>14963</v>
      </c>
      <c r="K20" s="90">
        <v>10</v>
      </c>
      <c r="L20" s="90">
        <v>16.440000000000001</v>
      </c>
      <c r="M20" s="90">
        <v>0</v>
      </c>
      <c r="N20" s="90">
        <v>0</v>
      </c>
      <c r="O20" s="68">
        <f t="shared" si="3"/>
        <v>2997</v>
      </c>
      <c r="P20" s="68">
        <f t="shared" si="4"/>
        <v>94236.44</v>
      </c>
      <c r="Q20" s="69">
        <f t="shared" si="2"/>
        <v>56.931503207955245</v>
      </c>
    </row>
    <row r="21" spans="1:17" x14ac:dyDescent="0.2">
      <c r="A21" s="53">
        <v>16</v>
      </c>
      <c r="B21" s="54" t="s">
        <v>70</v>
      </c>
      <c r="C21" s="90">
        <v>105500</v>
      </c>
      <c r="D21" s="90">
        <v>493328</v>
      </c>
      <c r="E21" s="90">
        <v>6921</v>
      </c>
      <c r="F21" s="90">
        <v>15083</v>
      </c>
      <c r="G21" s="90">
        <v>1111</v>
      </c>
      <c r="H21" s="90">
        <v>28457</v>
      </c>
      <c r="I21" s="90">
        <v>25</v>
      </c>
      <c r="J21" s="90">
        <v>4138</v>
      </c>
      <c r="K21" s="90">
        <v>0</v>
      </c>
      <c r="L21" s="90">
        <v>0</v>
      </c>
      <c r="M21" s="90">
        <v>0</v>
      </c>
      <c r="N21" s="90">
        <v>0</v>
      </c>
      <c r="O21" s="68">
        <f t="shared" si="3"/>
        <v>8057</v>
      </c>
      <c r="P21" s="68">
        <f t="shared" si="4"/>
        <v>47678</v>
      </c>
      <c r="Q21" s="69">
        <f t="shared" si="2"/>
        <v>9.6645639412317976</v>
      </c>
    </row>
    <row r="22" spans="1:17" x14ac:dyDescent="0.2">
      <c r="A22" s="53">
        <v>17</v>
      </c>
      <c r="B22" s="54" t="s">
        <v>65</v>
      </c>
      <c r="C22" s="90">
        <v>4683</v>
      </c>
      <c r="D22" s="90">
        <v>21645</v>
      </c>
      <c r="E22" s="90">
        <v>939</v>
      </c>
      <c r="F22" s="90">
        <v>3804</v>
      </c>
      <c r="G22" s="90">
        <v>131</v>
      </c>
      <c r="H22" s="90">
        <v>2176</v>
      </c>
      <c r="I22" s="90">
        <v>12</v>
      </c>
      <c r="J22" s="90">
        <v>1294</v>
      </c>
      <c r="K22" s="90">
        <v>2</v>
      </c>
      <c r="L22" s="90">
        <v>600</v>
      </c>
      <c r="M22" s="90">
        <v>1593</v>
      </c>
      <c r="N22" s="90">
        <v>7116</v>
      </c>
      <c r="O22" s="68">
        <f t="shared" si="3"/>
        <v>2677</v>
      </c>
      <c r="P22" s="68">
        <f t="shared" si="4"/>
        <v>14990</v>
      </c>
      <c r="Q22" s="69">
        <f t="shared" si="2"/>
        <v>69.253869253869254</v>
      </c>
    </row>
    <row r="23" spans="1:17" x14ac:dyDescent="0.2">
      <c r="A23" s="53">
        <v>18</v>
      </c>
      <c r="B23" s="54" t="s">
        <v>201</v>
      </c>
      <c r="C23" s="90">
        <v>16800</v>
      </c>
      <c r="D23" s="90">
        <v>57346</v>
      </c>
      <c r="E23" s="90">
        <v>295</v>
      </c>
      <c r="F23" s="90">
        <v>2899</v>
      </c>
      <c r="G23" s="90">
        <v>28</v>
      </c>
      <c r="H23" s="90">
        <v>243</v>
      </c>
      <c r="I23" s="90">
        <v>0</v>
      </c>
      <c r="J23" s="90">
        <v>0</v>
      </c>
      <c r="K23" s="90">
        <v>1</v>
      </c>
      <c r="L23" s="90">
        <v>3</v>
      </c>
      <c r="M23" s="90">
        <v>99</v>
      </c>
      <c r="N23" s="90">
        <v>161</v>
      </c>
      <c r="O23" s="68">
        <f t="shared" si="3"/>
        <v>423</v>
      </c>
      <c r="P23" s="68">
        <f t="shared" si="4"/>
        <v>3306</v>
      </c>
      <c r="Q23" s="69">
        <f t="shared" si="2"/>
        <v>5.7650054057824436</v>
      </c>
    </row>
    <row r="24" spans="1:17" x14ac:dyDescent="0.2">
      <c r="A24" s="53">
        <v>19</v>
      </c>
      <c r="B24" s="54" t="s">
        <v>66</v>
      </c>
      <c r="C24" s="90">
        <v>32550</v>
      </c>
      <c r="D24" s="90">
        <v>81050</v>
      </c>
      <c r="E24" s="90">
        <v>2322</v>
      </c>
      <c r="F24" s="90">
        <v>9888</v>
      </c>
      <c r="G24" s="90">
        <v>147</v>
      </c>
      <c r="H24" s="90">
        <v>1460</v>
      </c>
      <c r="I24" s="90">
        <v>57</v>
      </c>
      <c r="J24" s="90">
        <v>5959</v>
      </c>
      <c r="K24" s="90">
        <v>2</v>
      </c>
      <c r="L24" s="90">
        <v>5</v>
      </c>
      <c r="M24" s="90">
        <v>0</v>
      </c>
      <c r="N24" s="90">
        <v>0</v>
      </c>
      <c r="O24" s="68">
        <f t="shared" si="3"/>
        <v>2528</v>
      </c>
      <c r="P24" s="68">
        <f t="shared" si="4"/>
        <v>17312</v>
      </c>
      <c r="Q24" s="69">
        <f t="shared" si="2"/>
        <v>21.359654534238125</v>
      </c>
    </row>
    <row r="25" spans="1:17" x14ac:dyDescent="0.2">
      <c r="A25" s="53">
        <v>20</v>
      </c>
      <c r="B25" s="54" t="s">
        <v>67</v>
      </c>
      <c r="C25" s="90">
        <v>1108</v>
      </c>
      <c r="D25" s="90">
        <v>7601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24</v>
      </c>
      <c r="N25" s="90">
        <v>140.74</v>
      </c>
      <c r="O25" s="68">
        <f t="shared" si="3"/>
        <v>24</v>
      </c>
      <c r="P25" s="68">
        <f t="shared" si="4"/>
        <v>140.74</v>
      </c>
      <c r="Q25" s="69">
        <f t="shared" si="2"/>
        <v>1.8515984738850151</v>
      </c>
    </row>
    <row r="26" spans="1:17" x14ac:dyDescent="0.2">
      <c r="A26" s="53">
        <v>21</v>
      </c>
      <c r="B26" s="54" t="s">
        <v>50</v>
      </c>
      <c r="C26" s="90">
        <v>3122</v>
      </c>
      <c r="D26" s="90">
        <v>11803</v>
      </c>
      <c r="E26" s="90">
        <v>305</v>
      </c>
      <c r="F26" s="90">
        <v>1042</v>
      </c>
      <c r="G26" s="90">
        <v>33</v>
      </c>
      <c r="H26" s="90">
        <v>510</v>
      </c>
      <c r="I26" s="90">
        <v>0</v>
      </c>
      <c r="J26" s="90">
        <v>0</v>
      </c>
      <c r="K26" s="90">
        <v>0</v>
      </c>
      <c r="L26" s="90">
        <v>0</v>
      </c>
      <c r="M26" s="90">
        <v>59</v>
      </c>
      <c r="N26" s="90">
        <v>429</v>
      </c>
      <c r="O26" s="68">
        <f t="shared" si="3"/>
        <v>397</v>
      </c>
      <c r="P26" s="68">
        <f t="shared" si="4"/>
        <v>1981</v>
      </c>
      <c r="Q26" s="69">
        <f t="shared" si="2"/>
        <v>16.783868508006439</v>
      </c>
    </row>
    <row r="27" spans="1:17" x14ac:dyDescent="0.2">
      <c r="A27" s="215"/>
      <c r="B27" s="191" t="s">
        <v>351</v>
      </c>
      <c r="C27" s="234">
        <f>SUM(C6:C26)</f>
        <v>332258</v>
      </c>
      <c r="D27" s="234">
        <f>SUM(D6:D26)</f>
        <v>1393277</v>
      </c>
      <c r="E27" s="234">
        <f t="shared" ref="E27:P27" si="5">SUM(E6:E26)</f>
        <v>34594</v>
      </c>
      <c r="F27" s="234">
        <f t="shared" si="5"/>
        <v>153300.77000000002</v>
      </c>
      <c r="G27" s="234">
        <f t="shared" si="5"/>
        <v>6747</v>
      </c>
      <c r="H27" s="234">
        <f t="shared" si="5"/>
        <v>146281.85999999999</v>
      </c>
      <c r="I27" s="234">
        <f t="shared" si="5"/>
        <v>963</v>
      </c>
      <c r="J27" s="234">
        <f t="shared" si="5"/>
        <v>48833.38</v>
      </c>
      <c r="K27" s="234">
        <f t="shared" si="5"/>
        <v>278</v>
      </c>
      <c r="L27" s="234">
        <f t="shared" si="5"/>
        <v>2452.17</v>
      </c>
      <c r="M27" s="234">
        <f t="shared" si="5"/>
        <v>9018</v>
      </c>
      <c r="N27" s="234">
        <f t="shared" si="5"/>
        <v>23385.73</v>
      </c>
      <c r="O27" s="234">
        <f t="shared" si="5"/>
        <v>51600</v>
      </c>
      <c r="P27" s="234">
        <f t="shared" si="5"/>
        <v>374253.91</v>
      </c>
      <c r="Q27" s="66">
        <f t="shared" si="2"/>
        <v>26.861414492595515</v>
      </c>
    </row>
    <row r="28" spans="1:17" x14ac:dyDescent="0.2">
      <c r="A28" s="53">
        <v>22</v>
      </c>
      <c r="B28" s="54" t="s">
        <v>47</v>
      </c>
      <c r="C28" s="90">
        <v>11699</v>
      </c>
      <c r="D28" s="90">
        <v>50835</v>
      </c>
      <c r="E28" s="90">
        <v>1603</v>
      </c>
      <c r="F28" s="90">
        <v>12675</v>
      </c>
      <c r="G28" s="90">
        <v>418</v>
      </c>
      <c r="H28" s="90">
        <v>5733.08</v>
      </c>
      <c r="I28" s="90">
        <v>19</v>
      </c>
      <c r="J28" s="90">
        <v>345.44</v>
      </c>
      <c r="K28" s="90">
        <v>0</v>
      </c>
      <c r="L28" s="90">
        <v>0</v>
      </c>
      <c r="M28" s="90">
        <v>0</v>
      </c>
      <c r="N28" s="90">
        <v>0</v>
      </c>
      <c r="O28" s="68">
        <f t="shared" si="3"/>
        <v>2040</v>
      </c>
      <c r="P28" s="68">
        <f t="shared" si="4"/>
        <v>18753.52</v>
      </c>
      <c r="Q28" s="69">
        <f t="shared" si="2"/>
        <v>36.890960952099931</v>
      </c>
    </row>
    <row r="29" spans="1:17" x14ac:dyDescent="0.2">
      <c r="A29" s="53">
        <v>23</v>
      </c>
      <c r="B29" s="54" t="s">
        <v>202</v>
      </c>
      <c r="C29" s="90">
        <v>910</v>
      </c>
      <c r="D29" s="90">
        <v>3380</v>
      </c>
      <c r="E29" s="90">
        <v>13787</v>
      </c>
      <c r="F29" s="90">
        <v>6106.78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68">
        <f t="shared" si="3"/>
        <v>13787</v>
      </c>
      <c r="P29" s="68">
        <f t="shared" si="4"/>
        <v>6106.78</v>
      </c>
      <c r="Q29" s="69">
        <f t="shared" si="2"/>
        <v>180.67396449704142</v>
      </c>
    </row>
    <row r="30" spans="1:17" x14ac:dyDescent="0.2">
      <c r="A30" s="53">
        <v>24</v>
      </c>
      <c r="B30" s="54" t="s">
        <v>203</v>
      </c>
      <c r="C30" s="90">
        <v>49</v>
      </c>
      <c r="D30" s="90">
        <v>125</v>
      </c>
      <c r="E30" s="90">
        <v>3</v>
      </c>
      <c r="F30" s="90">
        <v>22.63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68">
        <f t="shared" si="3"/>
        <v>3</v>
      </c>
      <c r="P30" s="68">
        <f t="shared" si="4"/>
        <v>22.63</v>
      </c>
      <c r="Q30" s="69">
        <f t="shared" si="2"/>
        <v>18.103999999999999</v>
      </c>
    </row>
    <row r="31" spans="1:17" x14ac:dyDescent="0.2">
      <c r="A31" s="53">
        <v>25</v>
      </c>
      <c r="B31" s="54" t="s">
        <v>51</v>
      </c>
      <c r="C31" s="90">
        <v>261</v>
      </c>
      <c r="D31" s="90">
        <v>1301</v>
      </c>
      <c r="E31" s="90">
        <v>2</v>
      </c>
      <c r="F31" s="90">
        <v>27.19</v>
      </c>
      <c r="G31" s="90">
        <v>4</v>
      </c>
      <c r="H31" s="90">
        <v>465.63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68">
        <f t="shared" si="3"/>
        <v>6</v>
      </c>
      <c r="P31" s="68">
        <f t="shared" si="4"/>
        <v>492.82</v>
      </c>
      <c r="Q31" s="69">
        <f t="shared" si="2"/>
        <v>37.880092236740971</v>
      </c>
    </row>
    <row r="32" spans="1:17" x14ac:dyDescent="0.2">
      <c r="A32" s="53">
        <v>26</v>
      </c>
      <c r="B32" s="54" t="s">
        <v>204</v>
      </c>
      <c r="C32" s="90">
        <v>256</v>
      </c>
      <c r="D32" s="90">
        <v>1325</v>
      </c>
      <c r="E32" s="90">
        <v>683</v>
      </c>
      <c r="F32" s="90">
        <v>1857.5055400000001</v>
      </c>
      <c r="G32" s="90">
        <v>58</v>
      </c>
      <c r="H32" s="90">
        <v>753.41879999999992</v>
      </c>
      <c r="I32" s="90">
        <v>1</v>
      </c>
      <c r="J32" s="90">
        <v>2.7</v>
      </c>
      <c r="K32" s="90">
        <v>0</v>
      </c>
      <c r="L32" s="90">
        <v>0</v>
      </c>
      <c r="M32" s="90">
        <v>0</v>
      </c>
      <c r="N32" s="90">
        <v>0</v>
      </c>
      <c r="O32" s="68">
        <f t="shared" si="3"/>
        <v>742</v>
      </c>
      <c r="P32" s="68">
        <f t="shared" si="4"/>
        <v>2613.6243399999998</v>
      </c>
      <c r="Q32" s="69">
        <f t="shared" si="2"/>
        <v>197.25466716981131</v>
      </c>
    </row>
    <row r="33" spans="1:17" x14ac:dyDescent="0.2">
      <c r="A33" s="218">
        <v>27</v>
      </c>
      <c r="B33" s="229" t="s">
        <v>205</v>
      </c>
      <c r="C33" s="238">
        <v>112</v>
      </c>
      <c r="D33" s="238">
        <v>847</v>
      </c>
      <c r="E33" s="238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8">
        <v>0</v>
      </c>
      <c r="L33" s="238">
        <v>0</v>
      </c>
      <c r="M33" s="238">
        <v>0</v>
      </c>
      <c r="N33" s="238">
        <v>0</v>
      </c>
      <c r="O33" s="230">
        <f t="shared" si="3"/>
        <v>0</v>
      </c>
      <c r="P33" s="230">
        <f t="shared" si="4"/>
        <v>0</v>
      </c>
      <c r="Q33" s="241">
        <f t="shared" si="2"/>
        <v>0</v>
      </c>
    </row>
    <row r="34" spans="1:17" x14ac:dyDescent="0.2">
      <c r="A34" s="53">
        <v>28</v>
      </c>
      <c r="B34" s="54" t="s">
        <v>206</v>
      </c>
      <c r="C34" s="90">
        <v>661</v>
      </c>
      <c r="D34" s="90">
        <v>3037</v>
      </c>
      <c r="E34" s="90">
        <v>89</v>
      </c>
      <c r="F34" s="90">
        <v>1798</v>
      </c>
      <c r="G34" s="90">
        <v>22</v>
      </c>
      <c r="H34" s="90">
        <v>742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68">
        <f t="shared" si="3"/>
        <v>111</v>
      </c>
      <c r="P34" s="68">
        <f t="shared" si="4"/>
        <v>2540</v>
      </c>
      <c r="Q34" s="69">
        <f t="shared" si="2"/>
        <v>83.635166282515641</v>
      </c>
    </row>
    <row r="35" spans="1:17" x14ac:dyDescent="0.2">
      <c r="A35" s="53">
        <v>29</v>
      </c>
      <c r="B35" s="54" t="s">
        <v>71</v>
      </c>
      <c r="C35" s="90">
        <v>19965</v>
      </c>
      <c r="D35" s="90">
        <v>86015</v>
      </c>
      <c r="E35" s="90">
        <v>13297</v>
      </c>
      <c r="F35" s="90">
        <v>15973</v>
      </c>
      <c r="G35" s="90">
        <v>809</v>
      </c>
      <c r="H35" s="90">
        <v>18616</v>
      </c>
      <c r="I35" s="90">
        <v>46</v>
      </c>
      <c r="J35" s="90">
        <v>2098</v>
      </c>
      <c r="K35" s="90">
        <v>0</v>
      </c>
      <c r="L35" s="90">
        <v>0</v>
      </c>
      <c r="M35" s="90">
        <v>0</v>
      </c>
      <c r="N35" s="90">
        <v>0</v>
      </c>
      <c r="O35" s="68">
        <f t="shared" si="3"/>
        <v>14152</v>
      </c>
      <c r="P35" s="68">
        <f t="shared" si="4"/>
        <v>36687</v>
      </c>
      <c r="Q35" s="69">
        <f t="shared" si="2"/>
        <v>42.651863047142939</v>
      </c>
    </row>
    <row r="36" spans="1:17" x14ac:dyDescent="0.2">
      <c r="A36" s="53">
        <v>30</v>
      </c>
      <c r="B36" s="54" t="s">
        <v>72</v>
      </c>
      <c r="C36" s="90">
        <v>16105</v>
      </c>
      <c r="D36" s="90">
        <v>75288</v>
      </c>
      <c r="E36" s="90">
        <v>2020</v>
      </c>
      <c r="F36" s="90">
        <v>90843</v>
      </c>
      <c r="G36" s="90">
        <v>1920</v>
      </c>
      <c r="H36" s="90">
        <v>44690</v>
      </c>
      <c r="I36" s="90">
        <v>41</v>
      </c>
      <c r="J36" s="90">
        <v>4555</v>
      </c>
      <c r="K36" s="90">
        <v>0</v>
      </c>
      <c r="L36" s="90">
        <v>0</v>
      </c>
      <c r="M36" s="90">
        <v>0</v>
      </c>
      <c r="N36" s="90">
        <v>0</v>
      </c>
      <c r="O36" s="68">
        <f t="shared" si="3"/>
        <v>3981</v>
      </c>
      <c r="P36" s="68">
        <f t="shared" si="4"/>
        <v>140088</v>
      </c>
      <c r="Q36" s="69">
        <f t="shared" si="2"/>
        <v>186.06949314631814</v>
      </c>
    </row>
    <row r="37" spans="1:17" x14ac:dyDescent="0.2">
      <c r="A37" s="53">
        <v>31</v>
      </c>
      <c r="B37" s="54" t="s">
        <v>207</v>
      </c>
      <c r="C37" s="90">
        <v>303</v>
      </c>
      <c r="D37" s="90">
        <v>832</v>
      </c>
      <c r="E37" s="90">
        <v>9592</v>
      </c>
      <c r="F37" s="90">
        <v>4083.78</v>
      </c>
      <c r="G37" s="90">
        <v>95</v>
      </c>
      <c r="H37" s="90">
        <v>101.26</v>
      </c>
      <c r="I37" s="90">
        <v>9</v>
      </c>
      <c r="J37" s="90">
        <v>6</v>
      </c>
      <c r="K37" s="90">
        <v>63</v>
      </c>
      <c r="L37" s="90">
        <v>43.75</v>
      </c>
      <c r="M37" s="90">
        <v>0</v>
      </c>
      <c r="N37" s="90">
        <v>0</v>
      </c>
      <c r="O37" s="68">
        <f t="shared" si="3"/>
        <v>9759</v>
      </c>
      <c r="P37" s="68">
        <f t="shared" si="4"/>
        <v>4234.79</v>
      </c>
      <c r="Q37" s="69">
        <f t="shared" si="2"/>
        <v>508.98918269230768</v>
      </c>
    </row>
    <row r="38" spans="1:17" x14ac:dyDescent="0.2">
      <c r="A38" s="53">
        <v>32</v>
      </c>
      <c r="B38" s="54" t="s">
        <v>208</v>
      </c>
      <c r="C38" s="90">
        <v>5408</v>
      </c>
      <c r="D38" s="90">
        <v>19319</v>
      </c>
      <c r="E38" s="90">
        <v>1781</v>
      </c>
      <c r="F38" s="90">
        <v>3739.82</v>
      </c>
      <c r="G38" s="90">
        <v>576</v>
      </c>
      <c r="H38" s="90">
        <v>14442.23</v>
      </c>
      <c r="I38" s="90">
        <v>4</v>
      </c>
      <c r="J38" s="90">
        <v>1397.53</v>
      </c>
      <c r="K38" s="90">
        <v>0</v>
      </c>
      <c r="L38" s="90">
        <v>0</v>
      </c>
      <c r="M38" s="90">
        <v>0</v>
      </c>
      <c r="N38" s="90">
        <v>0</v>
      </c>
      <c r="O38" s="68">
        <f t="shared" si="3"/>
        <v>2361</v>
      </c>
      <c r="P38" s="68">
        <f t="shared" si="4"/>
        <v>19579.579999999998</v>
      </c>
      <c r="Q38" s="69">
        <f t="shared" si="2"/>
        <v>101.34882757906723</v>
      </c>
    </row>
    <row r="39" spans="1:17" x14ac:dyDescent="0.2">
      <c r="A39" s="53">
        <v>33</v>
      </c>
      <c r="B39" s="54" t="s">
        <v>209</v>
      </c>
      <c r="C39" s="90">
        <v>613</v>
      </c>
      <c r="D39" s="90">
        <v>3675</v>
      </c>
      <c r="E39" s="90">
        <v>0</v>
      </c>
      <c r="F39" s="90">
        <v>0</v>
      </c>
      <c r="G39" s="90">
        <v>7</v>
      </c>
      <c r="H39" s="90">
        <v>29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68">
        <f t="shared" si="3"/>
        <v>7</v>
      </c>
      <c r="P39" s="68">
        <f t="shared" si="4"/>
        <v>29</v>
      </c>
      <c r="Q39" s="69">
        <f t="shared" si="2"/>
        <v>0.78911564625850339</v>
      </c>
    </row>
    <row r="40" spans="1:17" x14ac:dyDescent="0.2">
      <c r="A40" s="53">
        <v>34</v>
      </c>
      <c r="B40" s="54" t="s">
        <v>210</v>
      </c>
      <c r="C40" s="90">
        <v>796</v>
      </c>
      <c r="D40" s="90">
        <v>3440</v>
      </c>
      <c r="E40" s="90">
        <v>7</v>
      </c>
      <c r="F40" s="90">
        <v>36.409999999999997</v>
      </c>
      <c r="G40" s="90">
        <v>3</v>
      </c>
      <c r="H40" s="90">
        <v>92.5</v>
      </c>
      <c r="I40" s="90">
        <v>0</v>
      </c>
      <c r="J40" s="90">
        <v>0</v>
      </c>
      <c r="K40" s="90">
        <v>0</v>
      </c>
      <c r="L40" s="90">
        <v>0</v>
      </c>
      <c r="M40" s="90">
        <v>14</v>
      </c>
      <c r="N40" s="90">
        <v>299.57</v>
      </c>
      <c r="O40" s="68">
        <f t="shared" si="3"/>
        <v>24</v>
      </c>
      <c r="P40" s="68">
        <f t="shared" si="4"/>
        <v>428.48</v>
      </c>
      <c r="Q40" s="69">
        <f t="shared" si="2"/>
        <v>12.455813953488372</v>
      </c>
    </row>
    <row r="41" spans="1:17" x14ac:dyDescent="0.2">
      <c r="A41" s="218">
        <v>35</v>
      </c>
      <c r="B41" s="229" t="s">
        <v>211</v>
      </c>
      <c r="C41" s="238">
        <v>258</v>
      </c>
      <c r="D41" s="238">
        <v>1834</v>
      </c>
      <c r="E41" s="238">
        <v>0</v>
      </c>
      <c r="F41" s="238">
        <v>0</v>
      </c>
      <c r="G41" s="238">
        <v>0</v>
      </c>
      <c r="H41" s="238">
        <v>0</v>
      </c>
      <c r="I41" s="238">
        <v>0</v>
      </c>
      <c r="J41" s="238">
        <v>0</v>
      </c>
      <c r="K41" s="238">
        <v>0</v>
      </c>
      <c r="L41" s="238">
        <v>0</v>
      </c>
      <c r="M41" s="238">
        <v>0</v>
      </c>
      <c r="N41" s="238">
        <v>0</v>
      </c>
      <c r="O41" s="230">
        <f t="shared" si="3"/>
        <v>0</v>
      </c>
      <c r="P41" s="230">
        <f t="shared" si="4"/>
        <v>0</v>
      </c>
      <c r="Q41" s="241">
        <f t="shared" si="2"/>
        <v>0</v>
      </c>
    </row>
    <row r="42" spans="1:17" x14ac:dyDescent="0.2">
      <c r="A42" s="53">
        <v>36</v>
      </c>
      <c r="B42" s="54" t="s">
        <v>73</v>
      </c>
      <c r="C42" s="90">
        <v>5949</v>
      </c>
      <c r="D42" s="90">
        <v>17916</v>
      </c>
      <c r="E42" s="90">
        <v>100</v>
      </c>
      <c r="F42" s="90">
        <v>791</v>
      </c>
      <c r="G42" s="90">
        <v>222</v>
      </c>
      <c r="H42" s="90">
        <v>3152</v>
      </c>
      <c r="I42" s="90">
        <v>40</v>
      </c>
      <c r="J42" s="90">
        <v>500</v>
      </c>
      <c r="K42" s="90">
        <v>0</v>
      </c>
      <c r="L42" s="90">
        <v>0</v>
      </c>
      <c r="M42" s="90">
        <v>0</v>
      </c>
      <c r="N42" s="90">
        <v>0</v>
      </c>
      <c r="O42" s="68">
        <f t="shared" si="3"/>
        <v>362</v>
      </c>
      <c r="P42" s="68">
        <f t="shared" si="4"/>
        <v>4443</v>
      </c>
      <c r="Q42" s="69">
        <f t="shared" si="2"/>
        <v>24.799062290689886</v>
      </c>
    </row>
    <row r="43" spans="1:17" x14ac:dyDescent="0.2">
      <c r="A43" s="218">
        <v>37</v>
      </c>
      <c r="B43" s="229" t="s">
        <v>212</v>
      </c>
      <c r="C43" s="238">
        <v>184</v>
      </c>
      <c r="D43" s="238">
        <v>1512</v>
      </c>
      <c r="E43" s="238">
        <v>0</v>
      </c>
      <c r="F43" s="238">
        <v>0</v>
      </c>
      <c r="G43" s="238">
        <v>0</v>
      </c>
      <c r="H43" s="238">
        <v>0</v>
      </c>
      <c r="I43" s="238">
        <v>0</v>
      </c>
      <c r="J43" s="238">
        <v>0</v>
      </c>
      <c r="K43" s="238">
        <v>0</v>
      </c>
      <c r="L43" s="238">
        <v>0</v>
      </c>
      <c r="M43" s="238">
        <v>0</v>
      </c>
      <c r="N43" s="238">
        <v>0</v>
      </c>
      <c r="O43" s="230">
        <f t="shared" si="3"/>
        <v>0</v>
      </c>
      <c r="P43" s="230">
        <f t="shared" si="4"/>
        <v>0</v>
      </c>
      <c r="Q43" s="241">
        <f t="shared" si="2"/>
        <v>0</v>
      </c>
    </row>
    <row r="44" spans="1:17" x14ac:dyDescent="0.2">
      <c r="A44" s="53">
        <v>38</v>
      </c>
      <c r="B44" s="54" t="s">
        <v>213</v>
      </c>
      <c r="C44" s="90">
        <v>408</v>
      </c>
      <c r="D44" s="90">
        <v>2244</v>
      </c>
      <c r="E44" s="90">
        <v>9304</v>
      </c>
      <c r="F44" s="90">
        <v>4712</v>
      </c>
      <c r="G44" s="90">
        <v>31</v>
      </c>
      <c r="H44" s="90">
        <v>1087</v>
      </c>
      <c r="I44" s="90">
        <v>2</v>
      </c>
      <c r="J44" s="90">
        <v>55</v>
      </c>
      <c r="K44" s="90">
        <v>0</v>
      </c>
      <c r="L44" s="90">
        <v>0</v>
      </c>
      <c r="M44" s="90">
        <v>0</v>
      </c>
      <c r="N44" s="90">
        <v>0</v>
      </c>
      <c r="O44" s="68">
        <f t="shared" si="3"/>
        <v>9337</v>
      </c>
      <c r="P44" s="68">
        <f t="shared" si="4"/>
        <v>5854</v>
      </c>
      <c r="Q44" s="69">
        <f t="shared" si="2"/>
        <v>260.87344028520499</v>
      </c>
    </row>
    <row r="45" spans="1:17" x14ac:dyDescent="0.2">
      <c r="A45" s="218">
        <v>39</v>
      </c>
      <c r="B45" s="229" t="s">
        <v>214</v>
      </c>
      <c r="C45" s="238">
        <v>254</v>
      </c>
      <c r="D45" s="238">
        <v>2169</v>
      </c>
      <c r="E45" s="238">
        <v>0</v>
      </c>
      <c r="F45" s="238">
        <v>0</v>
      </c>
      <c r="G45" s="238">
        <v>0</v>
      </c>
      <c r="H45" s="238">
        <v>0</v>
      </c>
      <c r="I45" s="238">
        <v>0</v>
      </c>
      <c r="J45" s="238">
        <v>0</v>
      </c>
      <c r="K45" s="238">
        <v>0</v>
      </c>
      <c r="L45" s="238">
        <v>0</v>
      </c>
      <c r="M45" s="238">
        <v>0</v>
      </c>
      <c r="N45" s="238">
        <v>0</v>
      </c>
      <c r="O45" s="230">
        <f t="shared" si="3"/>
        <v>0</v>
      </c>
      <c r="P45" s="230">
        <f t="shared" si="4"/>
        <v>0</v>
      </c>
      <c r="Q45" s="241">
        <f t="shared" si="2"/>
        <v>0</v>
      </c>
    </row>
    <row r="46" spans="1:17" x14ac:dyDescent="0.2">
      <c r="A46" s="218">
        <v>40</v>
      </c>
      <c r="B46" s="229" t="s">
        <v>77</v>
      </c>
      <c r="C46" s="238">
        <v>4</v>
      </c>
      <c r="D46" s="238">
        <v>39</v>
      </c>
      <c r="E46" s="238">
        <v>0</v>
      </c>
      <c r="F46" s="238">
        <v>0</v>
      </c>
      <c r="G46" s="238">
        <v>0</v>
      </c>
      <c r="H46" s="238">
        <v>0</v>
      </c>
      <c r="I46" s="238">
        <v>0</v>
      </c>
      <c r="J46" s="238">
        <v>0</v>
      </c>
      <c r="K46" s="238">
        <v>0</v>
      </c>
      <c r="L46" s="238">
        <v>0</v>
      </c>
      <c r="M46" s="238">
        <v>0</v>
      </c>
      <c r="N46" s="238">
        <v>0</v>
      </c>
      <c r="O46" s="230">
        <f t="shared" si="3"/>
        <v>0</v>
      </c>
      <c r="P46" s="230">
        <f t="shared" si="4"/>
        <v>0</v>
      </c>
      <c r="Q46" s="241">
        <f t="shared" si="2"/>
        <v>0</v>
      </c>
    </row>
    <row r="47" spans="1:17" x14ac:dyDescent="0.2">
      <c r="A47" s="218">
        <v>41</v>
      </c>
      <c r="B47" s="229" t="s">
        <v>215</v>
      </c>
      <c r="C47" s="238">
        <v>45</v>
      </c>
      <c r="D47" s="238">
        <v>125</v>
      </c>
      <c r="E47" s="238">
        <v>0</v>
      </c>
      <c r="F47" s="238">
        <v>0</v>
      </c>
      <c r="G47" s="238">
        <v>0</v>
      </c>
      <c r="H47" s="238">
        <v>0</v>
      </c>
      <c r="I47" s="238">
        <v>0</v>
      </c>
      <c r="J47" s="238">
        <v>0</v>
      </c>
      <c r="K47" s="238">
        <v>0</v>
      </c>
      <c r="L47" s="238">
        <v>0</v>
      </c>
      <c r="M47" s="238">
        <v>0</v>
      </c>
      <c r="N47" s="238">
        <v>0</v>
      </c>
      <c r="O47" s="230">
        <f t="shared" si="3"/>
        <v>0</v>
      </c>
      <c r="P47" s="230">
        <f t="shared" si="4"/>
        <v>0</v>
      </c>
      <c r="Q47" s="241">
        <f t="shared" si="2"/>
        <v>0</v>
      </c>
    </row>
    <row r="48" spans="1:17" x14ac:dyDescent="0.2">
      <c r="A48" s="53">
        <v>42</v>
      </c>
      <c r="B48" s="54" t="s">
        <v>76</v>
      </c>
      <c r="C48" s="90">
        <v>1049</v>
      </c>
      <c r="D48" s="90">
        <v>5194</v>
      </c>
      <c r="E48" s="90">
        <v>2809</v>
      </c>
      <c r="F48" s="90">
        <v>4067</v>
      </c>
      <c r="G48" s="90">
        <v>102</v>
      </c>
      <c r="H48" s="90">
        <v>1911</v>
      </c>
      <c r="I48" s="90">
        <v>13</v>
      </c>
      <c r="J48" s="90">
        <v>350</v>
      </c>
      <c r="K48" s="90">
        <v>0</v>
      </c>
      <c r="L48" s="90">
        <v>0</v>
      </c>
      <c r="M48" s="90">
        <v>0</v>
      </c>
      <c r="N48" s="90">
        <v>0</v>
      </c>
      <c r="O48" s="68">
        <f t="shared" si="3"/>
        <v>2924</v>
      </c>
      <c r="P48" s="68">
        <f t="shared" si="4"/>
        <v>6328</v>
      </c>
      <c r="Q48" s="69">
        <f t="shared" si="2"/>
        <v>121.83288409703503</v>
      </c>
    </row>
    <row r="49" spans="1:20" x14ac:dyDescent="0.2">
      <c r="A49" s="215"/>
      <c r="B49" s="191" t="s">
        <v>313</v>
      </c>
      <c r="C49" s="234">
        <f>SUM(C28:C48)</f>
        <v>65289</v>
      </c>
      <c r="D49" s="234">
        <f>SUM(D28:D48)</f>
        <v>280452</v>
      </c>
      <c r="E49" s="234">
        <f t="shared" ref="E49:P49" si="6">SUM(E28:E48)</f>
        <v>55077</v>
      </c>
      <c r="F49" s="234">
        <f t="shared" si="6"/>
        <v>146733.11554</v>
      </c>
      <c r="G49" s="234">
        <f t="shared" si="6"/>
        <v>4267</v>
      </c>
      <c r="H49" s="234">
        <f t="shared" si="6"/>
        <v>91815.118799999997</v>
      </c>
      <c r="I49" s="234">
        <f t="shared" si="6"/>
        <v>175</v>
      </c>
      <c r="J49" s="234">
        <f t="shared" si="6"/>
        <v>9309.67</v>
      </c>
      <c r="K49" s="234">
        <f t="shared" si="6"/>
        <v>63</v>
      </c>
      <c r="L49" s="234">
        <f t="shared" si="6"/>
        <v>43.75</v>
      </c>
      <c r="M49" s="234">
        <f t="shared" si="6"/>
        <v>14</v>
      </c>
      <c r="N49" s="234">
        <f t="shared" si="6"/>
        <v>299.57</v>
      </c>
      <c r="O49" s="234">
        <f t="shared" si="6"/>
        <v>59596</v>
      </c>
      <c r="P49" s="234">
        <f t="shared" si="6"/>
        <v>248201.22433999999</v>
      </c>
      <c r="Q49" s="66">
        <f t="shared" si="2"/>
        <v>88.500429428208747</v>
      </c>
      <c r="R49" s="87">
        <f>D49+D27</f>
        <v>1673729</v>
      </c>
      <c r="S49" s="87">
        <f>P49+P27</f>
        <v>622455.13433999999</v>
      </c>
      <c r="T49" s="89">
        <f>S49*100/R49</f>
        <v>37.189720339433684</v>
      </c>
    </row>
    <row r="50" spans="1:20" x14ac:dyDescent="0.2">
      <c r="A50" s="53">
        <v>43</v>
      </c>
      <c r="B50" s="54" t="s">
        <v>46</v>
      </c>
      <c r="C50" s="90">
        <v>8546</v>
      </c>
      <c r="D50" s="90">
        <v>36871</v>
      </c>
      <c r="E50" s="90">
        <v>289</v>
      </c>
      <c r="F50" s="90">
        <v>497</v>
      </c>
      <c r="G50" s="90">
        <v>59</v>
      </c>
      <c r="H50" s="90">
        <v>102</v>
      </c>
      <c r="I50" s="90">
        <v>0</v>
      </c>
      <c r="J50" s="90">
        <v>0</v>
      </c>
      <c r="K50" s="90">
        <v>20</v>
      </c>
      <c r="L50" s="90">
        <v>35</v>
      </c>
      <c r="M50" s="90">
        <v>0</v>
      </c>
      <c r="N50" s="90">
        <v>0</v>
      </c>
      <c r="O50" s="68">
        <f t="shared" si="3"/>
        <v>368</v>
      </c>
      <c r="P50" s="68">
        <f t="shared" si="4"/>
        <v>634</v>
      </c>
      <c r="Q50" s="69">
        <f t="shared" si="2"/>
        <v>1.7195085568604052</v>
      </c>
    </row>
    <row r="51" spans="1:20" x14ac:dyDescent="0.2">
      <c r="A51" s="53">
        <v>44</v>
      </c>
      <c r="B51" s="54" t="s">
        <v>216</v>
      </c>
      <c r="C51" s="90">
        <v>7470</v>
      </c>
      <c r="D51" s="90">
        <v>14696</v>
      </c>
      <c r="E51" s="90">
        <v>13037</v>
      </c>
      <c r="F51" s="90">
        <v>9767</v>
      </c>
      <c r="G51" s="90">
        <v>0</v>
      </c>
      <c r="H51" s="90">
        <v>0</v>
      </c>
      <c r="I51" s="90">
        <v>0</v>
      </c>
      <c r="J51" s="90">
        <v>0</v>
      </c>
      <c r="K51" s="90">
        <v>34</v>
      </c>
      <c r="L51" s="90">
        <v>26</v>
      </c>
      <c r="M51" s="90">
        <v>0</v>
      </c>
      <c r="N51" s="90">
        <v>0</v>
      </c>
      <c r="O51" s="68">
        <f t="shared" si="3"/>
        <v>13071</v>
      </c>
      <c r="P51" s="68">
        <f t="shared" si="4"/>
        <v>9793</v>
      </c>
      <c r="Q51" s="69">
        <f t="shared" si="2"/>
        <v>66.637180185084375</v>
      </c>
    </row>
    <row r="52" spans="1:20" x14ac:dyDescent="0.2">
      <c r="A52" s="53">
        <v>45</v>
      </c>
      <c r="B52" s="54" t="s">
        <v>52</v>
      </c>
      <c r="C52" s="90">
        <v>11449</v>
      </c>
      <c r="D52" s="90">
        <v>42420</v>
      </c>
      <c r="E52" s="90">
        <v>1633</v>
      </c>
      <c r="F52" s="90">
        <v>1586</v>
      </c>
      <c r="G52" s="90">
        <v>48</v>
      </c>
      <c r="H52" s="90">
        <v>176.14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68">
        <f t="shared" si="3"/>
        <v>1681</v>
      </c>
      <c r="P52" s="68">
        <f t="shared" si="4"/>
        <v>1762.1399999999999</v>
      </c>
      <c r="Q52" s="69">
        <f t="shared" si="2"/>
        <v>4.1540311173974542</v>
      </c>
    </row>
    <row r="53" spans="1:20" x14ac:dyDescent="0.2">
      <c r="A53" s="215"/>
      <c r="B53" s="191" t="s">
        <v>352</v>
      </c>
      <c r="C53" s="234">
        <f>SUM(C50:C52)</f>
        <v>27465</v>
      </c>
      <c r="D53" s="234">
        <f>SUM(D50:D52)</f>
        <v>93987</v>
      </c>
      <c r="E53" s="234">
        <f t="shared" ref="E53:P53" si="7">SUM(E50:E52)</f>
        <v>14959</v>
      </c>
      <c r="F53" s="234">
        <f t="shared" si="7"/>
        <v>11850</v>
      </c>
      <c r="G53" s="234">
        <f t="shared" si="7"/>
        <v>107</v>
      </c>
      <c r="H53" s="234">
        <f t="shared" si="7"/>
        <v>278.14</v>
      </c>
      <c r="I53" s="234">
        <f t="shared" si="7"/>
        <v>0</v>
      </c>
      <c r="J53" s="234">
        <f t="shared" si="7"/>
        <v>0</v>
      </c>
      <c r="K53" s="234">
        <f t="shared" si="7"/>
        <v>54</v>
      </c>
      <c r="L53" s="234">
        <f t="shared" si="7"/>
        <v>61</v>
      </c>
      <c r="M53" s="234">
        <f t="shared" si="7"/>
        <v>0</v>
      </c>
      <c r="N53" s="234">
        <f t="shared" si="7"/>
        <v>0</v>
      </c>
      <c r="O53" s="234">
        <f t="shared" si="7"/>
        <v>15120</v>
      </c>
      <c r="P53" s="234">
        <f t="shared" si="7"/>
        <v>12189.14</v>
      </c>
      <c r="Q53" s="66">
        <f t="shared" si="2"/>
        <v>12.968963792864971</v>
      </c>
    </row>
    <row r="54" spans="1:20" x14ac:dyDescent="0.2">
      <c r="A54" s="218">
        <v>46</v>
      </c>
      <c r="B54" s="229" t="s">
        <v>314</v>
      </c>
      <c r="C54" s="238">
        <v>26</v>
      </c>
      <c r="D54" s="238">
        <v>193</v>
      </c>
      <c r="E54" s="238">
        <v>0</v>
      </c>
      <c r="F54" s="238">
        <v>0</v>
      </c>
      <c r="G54" s="238">
        <v>0</v>
      </c>
      <c r="H54" s="238">
        <v>0</v>
      </c>
      <c r="I54" s="238">
        <v>0</v>
      </c>
      <c r="J54" s="238">
        <v>0</v>
      </c>
      <c r="K54" s="238">
        <v>0</v>
      </c>
      <c r="L54" s="238">
        <v>0</v>
      </c>
      <c r="M54" s="238">
        <v>0</v>
      </c>
      <c r="N54" s="238">
        <v>0</v>
      </c>
      <c r="O54" s="230">
        <f t="shared" si="3"/>
        <v>0</v>
      </c>
      <c r="P54" s="230">
        <f t="shared" si="4"/>
        <v>0</v>
      </c>
      <c r="Q54" s="241">
        <f t="shared" si="2"/>
        <v>0</v>
      </c>
    </row>
    <row r="55" spans="1:20" x14ac:dyDescent="0.2">
      <c r="A55" s="53">
        <v>47</v>
      </c>
      <c r="B55" s="54" t="s">
        <v>241</v>
      </c>
      <c r="C55" s="90">
        <v>19185</v>
      </c>
      <c r="D55" s="90">
        <v>75784</v>
      </c>
      <c r="E55" s="90">
        <v>0</v>
      </c>
      <c r="F55" s="90">
        <v>9</v>
      </c>
      <c r="G55" s="90">
        <v>0</v>
      </c>
      <c r="H55" s="90">
        <v>435.95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68">
        <f t="shared" si="3"/>
        <v>0</v>
      </c>
      <c r="P55" s="68">
        <f t="shared" si="4"/>
        <v>444.95</v>
      </c>
      <c r="Q55" s="69">
        <f t="shared" si="2"/>
        <v>0.58712920933178503</v>
      </c>
    </row>
    <row r="56" spans="1:20" x14ac:dyDescent="0.2">
      <c r="A56" s="218">
        <v>48</v>
      </c>
      <c r="B56" s="229" t="s">
        <v>315</v>
      </c>
      <c r="C56" s="238">
        <v>53</v>
      </c>
      <c r="D56" s="238">
        <v>430</v>
      </c>
      <c r="E56" s="238">
        <v>0</v>
      </c>
      <c r="F56" s="238">
        <v>0</v>
      </c>
      <c r="G56" s="238">
        <v>0</v>
      </c>
      <c r="H56" s="238">
        <v>0</v>
      </c>
      <c r="I56" s="238">
        <v>0</v>
      </c>
      <c r="J56" s="238">
        <v>0</v>
      </c>
      <c r="K56" s="238">
        <v>0</v>
      </c>
      <c r="L56" s="238">
        <v>0</v>
      </c>
      <c r="M56" s="238">
        <v>0</v>
      </c>
      <c r="N56" s="238">
        <v>0</v>
      </c>
      <c r="O56" s="230">
        <f t="shared" si="3"/>
        <v>0</v>
      </c>
      <c r="P56" s="230">
        <f t="shared" si="4"/>
        <v>0</v>
      </c>
      <c r="Q56" s="241">
        <f t="shared" si="2"/>
        <v>0</v>
      </c>
    </row>
    <row r="57" spans="1:20" x14ac:dyDescent="0.2">
      <c r="A57" s="218">
        <v>49</v>
      </c>
      <c r="B57" s="229" t="s">
        <v>350</v>
      </c>
      <c r="C57" s="238">
        <v>33</v>
      </c>
      <c r="D57" s="238">
        <v>93</v>
      </c>
      <c r="E57" s="238">
        <v>0</v>
      </c>
      <c r="F57" s="238">
        <v>0</v>
      </c>
      <c r="G57" s="238">
        <v>0</v>
      </c>
      <c r="H57" s="238">
        <v>0</v>
      </c>
      <c r="I57" s="238">
        <v>0</v>
      </c>
      <c r="J57" s="238">
        <v>0</v>
      </c>
      <c r="K57" s="238">
        <v>0</v>
      </c>
      <c r="L57" s="238">
        <v>0</v>
      </c>
      <c r="M57" s="238">
        <v>0</v>
      </c>
      <c r="N57" s="238">
        <v>0</v>
      </c>
      <c r="O57" s="230">
        <f t="shared" si="3"/>
        <v>0</v>
      </c>
      <c r="P57" s="230">
        <f t="shared" si="4"/>
        <v>0</v>
      </c>
      <c r="Q57" s="241">
        <f t="shared" si="2"/>
        <v>0</v>
      </c>
    </row>
    <row r="58" spans="1:20" x14ac:dyDescent="0.2">
      <c r="A58" s="215"/>
      <c r="B58" s="191" t="s">
        <v>316</v>
      </c>
      <c r="C58" s="234">
        <f>SUM(C54:C57)</f>
        <v>19297</v>
      </c>
      <c r="D58" s="234">
        <f>SUM(D54:D57)</f>
        <v>76500</v>
      </c>
      <c r="E58" s="234">
        <f t="shared" ref="E58:P58" si="8">SUM(E54:E57)</f>
        <v>0</v>
      </c>
      <c r="F58" s="234">
        <f t="shared" si="8"/>
        <v>9</v>
      </c>
      <c r="G58" s="234">
        <f t="shared" si="8"/>
        <v>0</v>
      </c>
      <c r="H58" s="234">
        <f t="shared" si="8"/>
        <v>435.95</v>
      </c>
      <c r="I58" s="234">
        <f t="shared" si="8"/>
        <v>0</v>
      </c>
      <c r="J58" s="234">
        <f t="shared" si="8"/>
        <v>0</v>
      </c>
      <c r="K58" s="234">
        <f t="shared" si="8"/>
        <v>0</v>
      </c>
      <c r="L58" s="234">
        <f t="shared" si="8"/>
        <v>0</v>
      </c>
      <c r="M58" s="234">
        <f t="shared" si="8"/>
        <v>0</v>
      </c>
      <c r="N58" s="234">
        <f t="shared" si="8"/>
        <v>0</v>
      </c>
      <c r="O58" s="234">
        <f t="shared" si="8"/>
        <v>0</v>
      </c>
      <c r="P58" s="234">
        <f t="shared" si="8"/>
        <v>444.95</v>
      </c>
      <c r="Q58" s="66">
        <f t="shared" si="2"/>
        <v>0.58163398692810453</v>
      </c>
    </row>
    <row r="59" spans="1:20" x14ac:dyDescent="0.2">
      <c r="A59" s="215"/>
      <c r="B59" s="191" t="s">
        <v>242</v>
      </c>
      <c r="C59" s="234">
        <f>C58+C53+C49+C27</f>
        <v>444309</v>
      </c>
      <c r="D59" s="234">
        <f>D58+D53+D49+D27</f>
        <v>1844216</v>
      </c>
      <c r="E59" s="234">
        <f t="shared" ref="E59:P59" si="9">E58+E53+E49+E27</f>
        <v>104630</v>
      </c>
      <c r="F59" s="234">
        <f t="shared" si="9"/>
        <v>311892.88554000005</v>
      </c>
      <c r="G59" s="234">
        <f t="shared" si="9"/>
        <v>11121</v>
      </c>
      <c r="H59" s="234">
        <f t="shared" si="9"/>
        <v>238811.06879999998</v>
      </c>
      <c r="I59" s="234">
        <f t="shared" si="9"/>
        <v>1138</v>
      </c>
      <c r="J59" s="234">
        <f t="shared" si="9"/>
        <v>58143.049999999996</v>
      </c>
      <c r="K59" s="234">
        <f t="shared" si="9"/>
        <v>395</v>
      </c>
      <c r="L59" s="234">
        <f t="shared" si="9"/>
        <v>2556.92</v>
      </c>
      <c r="M59" s="234">
        <f t="shared" si="9"/>
        <v>9032</v>
      </c>
      <c r="N59" s="234">
        <f t="shared" si="9"/>
        <v>23685.3</v>
      </c>
      <c r="O59" s="234">
        <f t="shared" si="9"/>
        <v>126316</v>
      </c>
      <c r="P59" s="234">
        <f t="shared" si="9"/>
        <v>635089.22433999996</v>
      </c>
      <c r="Q59" s="66">
        <f t="shared" si="2"/>
        <v>34.436813493647158</v>
      </c>
    </row>
    <row r="62" spans="1:20" x14ac:dyDescent="0.2">
      <c r="C62" s="89">
        <f>D49*100/D59</f>
        <v>15.207112398981463</v>
      </c>
      <c r="D62" s="89">
        <f>D27*100/D59</f>
        <v>75.548471545632395</v>
      </c>
    </row>
  </sheetData>
  <autoFilter ref="C5:P59"/>
  <mergeCells count="12">
    <mergeCell ref="Q3:Q5"/>
    <mergeCell ref="A1:P1"/>
    <mergeCell ref="A3:A5"/>
    <mergeCell ref="B3:B5"/>
    <mergeCell ref="E3:P3"/>
    <mergeCell ref="E4:F4"/>
    <mergeCell ref="G4:H4"/>
    <mergeCell ref="I4:J4"/>
    <mergeCell ref="K4:L4"/>
    <mergeCell ref="M4:N4"/>
    <mergeCell ref="O4:P4"/>
    <mergeCell ref="C3:D4"/>
  </mergeCells>
  <conditionalFormatting sqref="Q1:Q1048576">
    <cfRule type="cellIs" dxfId="28" priority="5" stopIfTrue="1" operator="greaterThan">
      <formula>100</formula>
    </cfRule>
  </conditionalFormatting>
  <pageMargins left="0.75" right="0.2" top="0.25" bottom="0.25" header="0.05" footer="0.05"/>
  <pageSetup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9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7" sqref="A7"/>
      <selection pane="bottomRight" activeCell="O59" sqref="O59:P59"/>
    </sheetView>
  </sheetViews>
  <sheetFormatPr defaultColWidth="4.42578125" defaultRowHeight="13.5" x14ac:dyDescent="0.2"/>
  <cols>
    <col min="1" max="1" width="4.42578125" style="55"/>
    <col min="2" max="2" width="21.85546875" style="55" bestFit="1" customWidth="1"/>
    <col min="3" max="3" width="8" style="75" bestFit="1" customWidth="1"/>
    <col min="4" max="4" width="10.140625" style="75" bestFit="1" customWidth="1"/>
    <col min="5" max="5" width="8" style="75" bestFit="1" customWidth="1"/>
    <col min="6" max="6" width="8.140625" style="75" bestFit="1" customWidth="1"/>
    <col min="7" max="7" width="8.140625" style="73" customWidth="1"/>
    <col min="8" max="9" width="10.140625" style="75" bestFit="1" customWidth="1"/>
    <col min="10" max="10" width="8" style="75" bestFit="1" customWidth="1"/>
    <col min="11" max="11" width="10.140625" style="75" bestFit="1" customWidth="1"/>
    <col min="12" max="12" width="8.140625" style="73" customWidth="1"/>
    <col min="13" max="13" width="10.140625" style="75" bestFit="1" customWidth="1"/>
    <col min="14" max="14" width="10.42578125" style="75" bestFit="1" customWidth="1"/>
    <col min="15" max="16" width="10.140625" style="75" bestFit="1" customWidth="1"/>
    <col min="17" max="17" width="8.42578125" style="73" customWidth="1"/>
    <col min="18" max="18" width="6" style="55" bestFit="1" customWidth="1"/>
    <col min="19" max="19" width="4.42578125" style="55"/>
    <col min="20" max="20" width="8.5703125" style="55" customWidth="1"/>
    <col min="21" max="16384" width="4.42578125" style="55"/>
  </cols>
  <sheetData>
    <row r="1" spans="1:20" ht="18.75" x14ac:dyDescent="0.2">
      <c r="A1" s="408" t="s">
        <v>329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</row>
    <row r="2" spans="1:20" x14ac:dyDescent="0.2">
      <c r="B2" s="72" t="s">
        <v>134</v>
      </c>
      <c r="C2" s="76"/>
      <c r="D2" s="76"/>
      <c r="N2" s="413" t="s">
        <v>226</v>
      </c>
      <c r="O2" s="413"/>
      <c r="P2" s="413"/>
    </row>
    <row r="3" spans="1:20" ht="15" customHeight="1" x14ac:dyDescent="0.2">
      <c r="A3" s="383" t="s">
        <v>120</v>
      </c>
      <c r="B3" s="383" t="s">
        <v>100</v>
      </c>
      <c r="C3" s="412" t="s">
        <v>34</v>
      </c>
      <c r="D3" s="412"/>
      <c r="E3" s="412"/>
      <c r="F3" s="412"/>
      <c r="G3" s="385" t="s">
        <v>158</v>
      </c>
      <c r="H3" s="412" t="s">
        <v>20</v>
      </c>
      <c r="I3" s="412"/>
      <c r="J3" s="412"/>
      <c r="K3" s="412"/>
      <c r="L3" s="385" t="s">
        <v>158</v>
      </c>
      <c r="M3" s="412" t="s">
        <v>19</v>
      </c>
      <c r="N3" s="412"/>
      <c r="O3" s="412"/>
      <c r="P3" s="412"/>
      <c r="Q3" s="385" t="s">
        <v>158</v>
      </c>
    </row>
    <row r="4" spans="1:20" ht="15" customHeight="1" x14ac:dyDescent="0.2">
      <c r="A4" s="383"/>
      <c r="B4" s="383"/>
      <c r="C4" s="412" t="s">
        <v>21</v>
      </c>
      <c r="D4" s="412"/>
      <c r="E4" s="412" t="s">
        <v>159</v>
      </c>
      <c r="F4" s="412"/>
      <c r="G4" s="385"/>
      <c r="H4" s="412" t="s">
        <v>21</v>
      </c>
      <c r="I4" s="412"/>
      <c r="J4" s="412" t="s">
        <v>159</v>
      </c>
      <c r="K4" s="412"/>
      <c r="L4" s="385"/>
      <c r="M4" s="412" t="s">
        <v>21</v>
      </c>
      <c r="N4" s="412"/>
      <c r="O4" s="412" t="s">
        <v>159</v>
      </c>
      <c r="P4" s="412"/>
      <c r="Q4" s="385"/>
    </row>
    <row r="5" spans="1:20" ht="15" customHeight="1" x14ac:dyDescent="0.2">
      <c r="A5" s="383"/>
      <c r="B5" s="383"/>
      <c r="C5" s="235" t="s">
        <v>124</v>
      </c>
      <c r="D5" s="235" t="s">
        <v>99</v>
      </c>
      <c r="E5" s="235" t="s">
        <v>124</v>
      </c>
      <c r="F5" s="235" t="s">
        <v>99</v>
      </c>
      <c r="G5" s="385"/>
      <c r="H5" s="235" t="s">
        <v>124</v>
      </c>
      <c r="I5" s="235" t="s">
        <v>99</v>
      </c>
      <c r="J5" s="235" t="s">
        <v>124</v>
      </c>
      <c r="K5" s="235" t="s">
        <v>99</v>
      </c>
      <c r="L5" s="385"/>
      <c r="M5" s="235" t="s">
        <v>124</v>
      </c>
      <c r="N5" s="235" t="s">
        <v>99</v>
      </c>
      <c r="O5" s="235" t="s">
        <v>124</v>
      </c>
      <c r="P5" s="235" t="s">
        <v>99</v>
      </c>
      <c r="Q5" s="385"/>
    </row>
    <row r="6" spans="1:20" x14ac:dyDescent="0.2">
      <c r="A6" s="53">
        <v>1</v>
      </c>
      <c r="B6" s="54" t="s">
        <v>55</v>
      </c>
      <c r="C6" s="68">
        <v>101</v>
      </c>
      <c r="D6" s="68">
        <v>1753</v>
      </c>
      <c r="E6" s="68">
        <v>0</v>
      </c>
      <c r="F6" s="68">
        <v>0</v>
      </c>
      <c r="G6" s="69">
        <f>F6*100/D6</f>
        <v>0</v>
      </c>
      <c r="H6" s="68">
        <v>944</v>
      </c>
      <c r="I6" s="68">
        <v>3664</v>
      </c>
      <c r="J6" s="68">
        <v>137</v>
      </c>
      <c r="K6" s="68">
        <v>226</v>
      </c>
      <c r="L6" s="69">
        <f>K6*100/I6</f>
        <v>6.1681222707423577</v>
      </c>
      <c r="M6" s="68">
        <v>6024</v>
      </c>
      <c r="N6" s="68">
        <v>23120</v>
      </c>
      <c r="O6" s="68">
        <v>1149</v>
      </c>
      <c r="P6" s="68">
        <v>2321</v>
      </c>
      <c r="Q6" s="69">
        <f>P6*100/N6</f>
        <v>10.038927335640139</v>
      </c>
      <c r="R6" s="75"/>
      <c r="T6" s="75"/>
    </row>
    <row r="7" spans="1:20" x14ac:dyDescent="0.2">
      <c r="A7" s="53">
        <v>2</v>
      </c>
      <c r="B7" s="54" t="s">
        <v>56</v>
      </c>
      <c r="C7" s="68">
        <v>9</v>
      </c>
      <c r="D7" s="68">
        <v>148</v>
      </c>
      <c r="E7" s="68">
        <v>1</v>
      </c>
      <c r="F7" s="68">
        <v>440</v>
      </c>
      <c r="G7" s="69">
        <f t="shared" ref="G7:G59" si="0">F7*100/D7</f>
        <v>297.29729729729729</v>
      </c>
      <c r="H7" s="68">
        <v>130</v>
      </c>
      <c r="I7" s="68">
        <v>500</v>
      </c>
      <c r="J7" s="68">
        <v>45</v>
      </c>
      <c r="K7" s="68">
        <v>225</v>
      </c>
      <c r="L7" s="69">
        <f t="shared" ref="L7:L59" si="1">K7*100/I7</f>
        <v>45</v>
      </c>
      <c r="M7" s="68">
        <v>1063</v>
      </c>
      <c r="N7" s="68">
        <v>3795</v>
      </c>
      <c r="O7" s="68">
        <v>912</v>
      </c>
      <c r="P7" s="68">
        <v>3105</v>
      </c>
      <c r="Q7" s="69">
        <f t="shared" ref="Q7:Q59" si="2">P7*100/N7</f>
        <v>81.818181818181813</v>
      </c>
    </row>
    <row r="8" spans="1:20" x14ac:dyDescent="0.2">
      <c r="A8" s="53">
        <v>3</v>
      </c>
      <c r="B8" s="54" t="s">
        <v>57</v>
      </c>
      <c r="C8" s="68">
        <v>139</v>
      </c>
      <c r="D8" s="68">
        <v>3211</v>
      </c>
      <c r="E8" s="68">
        <v>22</v>
      </c>
      <c r="F8" s="68">
        <v>610</v>
      </c>
      <c r="G8" s="69">
        <f t="shared" si="0"/>
        <v>18.997197134848957</v>
      </c>
      <c r="H8" s="68">
        <v>999</v>
      </c>
      <c r="I8" s="68">
        <v>4108</v>
      </c>
      <c r="J8" s="68">
        <v>290</v>
      </c>
      <c r="K8" s="68">
        <v>1332</v>
      </c>
      <c r="L8" s="69">
        <f t="shared" si="1"/>
        <v>32.42453748782863</v>
      </c>
      <c r="M8" s="68">
        <v>6580</v>
      </c>
      <c r="N8" s="68">
        <v>24568</v>
      </c>
      <c r="O8" s="68">
        <v>1513</v>
      </c>
      <c r="P8" s="68">
        <v>5159</v>
      </c>
      <c r="Q8" s="69">
        <f t="shared" si="2"/>
        <v>20.99886030608922</v>
      </c>
    </row>
    <row r="9" spans="1:20" x14ac:dyDescent="0.2">
      <c r="A9" s="53">
        <v>4</v>
      </c>
      <c r="B9" s="54" t="s">
        <v>58</v>
      </c>
      <c r="C9" s="68">
        <v>239</v>
      </c>
      <c r="D9" s="68">
        <v>5773</v>
      </c>
      <c r="E9" s="68">
        <v>0</v>
      </c>
      <c r="F9" s="68">
        <v>0</v>
      </c>
      <c r="G9" s="69">
        <f t="shared" si="0"/>
        <v>0</v>
      </c>
      <c r="H9" s="68">
        <v>1736</v>
      </c>
      <c r="I9" s="68">
        <v>6072</v>
      </c>
      <c r="J9" s="68">
        <v>844</v>
      </c>
      <c r="K9" s="68">
        <v>657</v>
      </c>
      <c r="L9" s="69">
        <f t="shared" si="1"/>
        <v>10.820158102766799</v>
      </c>
      <c r="M9" s="68">
        <v>10130</v>
      </c>
      <c r="N9" s="68">
        <v>37657</v>
      </c>
      <c r="O9" s="68">
        <v>3352</v>
      </c>
      <c r="P9" s="68">
        <v>970</v>
      </c>
      <c r="Q9" s="69">
        <f t="shared" si="2"/>
        <v>2.575882306078551</v>
      </c>
    </row>
    <row r="10" spans="1:20" x14ac:dyDescent="0.2">
      <c r="A10" s="53">
        <v>5</v>
      </c>
      <c r="B10" s="54" t="s">
        <v>59</v>
      </c>
      <c r="C10" s="68">
        <v>12</v>
      </c>
      <c r="D10" s="68">
        <v>99</v>
      </c>
      <c r="E10" s="68">
        <v>8</v>
      </c>
      <c r="F10" s="68">
        <v>203.95</v>
      </c>
      <c r="G10" s="69">
        <f t="shared" si="0"/>
        <v>206.01010101010101</v>
      </c>
      <c r="H10" s="68">
        <v>735</v>
      </c>
      <c r="I10" s="68">
        <v>2614</v>
      </c>
      <c r="J10" s="68">
        <v>75</v>
      </c>
      <c r="K10" s="68">
        <v>92.57</v>
      </c>
      <c r="L10" s="69">
        <f t="shared" si="1"/>
        <v>3.5413159908186689</v>
      </c>
      <c r="M10" s="68">
        <v>3123</v>
      </c>
      <c r="N10" s="68">
        <v>11320</v>
      </c>
      <c r="O10" s="68">
        <v>1069</v>
      </c>
      <c r="P10" s="68">
        <v>1033.82</v>
      </c>
      <c r="Q10" s="69">
        <f t="shared" si="2"/>
        <v>9.132685512367491</v>
      </c>
    </row>
    <row r="11" spans="1:20" x14ac:dyDescent="0.2">
      <c r="A11" s="53">
        <v>6</v>
      </c>
      <c r="B11" s="54" t="s">
        <v>60</v>
      </c>
      <c r="C11" s="68">
        <v>87</v>
      </c>
      <c r="D11" s="68">
        <v>2243</v>
      </c>
      <c r="E11" s="68">
        <v>0</v>
      </c>
      <c r="F11" s="68">
        <v>0</v>
      </c>
      <c r="G11" s="69">
        <f t="shared" si="0"/>
        <v>0</v>
      </c>
      <c r="H11" s="68">
        <v>556</v>
      </c>
      <c r="I11" s="68">
        <v>2291</v>
      </c>
      <c r="J11" s="68">
        <v>77</v>
      </c>
      <c r="K11" s="68">
        <v>319</v>
      </c>
      <c r="L11" s="69">
        <f t="shared" si="1"/>
        <v>13.924050632911392</v>
      </c>
      <c r="M11" s="68">
        <v>3527</v>
      </c>
      <c r="N11" s="68">
        <v>15222</v>
      </c>
      <c r="O11" s="68">
        <v>284</v>
      </c>
      <c r="P11" s="68">
        <v>3409.22</v>
      </c>
      <c r="Q11" s="69">
        <f t="shared" si="2"/>
        <v>22.396662725003285</v>
      </c>
    </row>
    <row r="12" spans="1:20" x14ac:dyDescent="0.2">
      <c r="A12" s="53">
        <v>7</v>
      </c>
      <c r="B12" s="54" t="s">
        <v>61</v>
      </c>
      <c r="C12" s="68">
        <v>127</v>
      </c>
      <c r="D12" s="68">
        <v>3177</v>
      </c>
      <c r="E12" s="68">
        <v>0</v>
      </c>
      <c r="F12" s="68">
        <v>0</v>
      </c>
      <c r="G12" s="69">
        <f t="shared" si="0"/>
        <v>0</v>
      </c>
      <c r="H12" s="68">
        <v>2613</v>
      </c>
      <c r="I12" s="68">
        <v>11718</v>
      </c>
      <c r="J12" s="68">
        <v>248</v>
      </c>
      <c r="K12" s="68">
        <v>378</v>
      </c>
      <c r="L12" s="69">
        <f t="shared" si="1"/>
        <v>3.225806451612903</v>
      </c>
      <c r="M12" s="68">
        <v>10092</v>
      </c>
      <c r="N12" s="68">
        <v>45891</v>
      </c>
      <c r="O12" s="68">
        <v>795</v>
      </c>
      <c r="P12" s="68">
        <v>3776</v>
      </c>
      <c r="Q12" s="69">
        <f t="shared" si="2"/>
        <v>8.2281928918524336</v>
      </c>
    </row>
    <row r="13" spans="1:20" x14ac:dyDescent="0.2">
      <c r="A13" s="53">
        <v>8</v>
      </c>
      <c r="B13" s="54" t="s">
        <v>48</v>
      </c>
      <c r="C13" s="68">
        <v>30</v>
      </c>
      <c r="D13" s="68">
        <v>665</v>
      </c>
      <c r="E13" s="68">
        <v>0</v>
      </c>
      <c r="F13" s="68">
        <v>0</v>
      </c>
      <c r="G13" s="69">
        <f t="shared" si="0"/>
        <v>0</v>
      </c>
      <c r="H13" s="68">
        <v>203</v>
      </c>
      <c r="I13" s="68">
        <v>778</v>
      </c>
      <c r="J13" s="68">
        <v>4</v>
      </c>
      <c r="K13" s="68">
        <v>15.64</v>
      </c>
      <c r="L13" s="69">
        <f t="shared" si="1"/>
        <v>2.0102827763496145</v>
      </c>
      <c r="M13" s="68">
        <v>1848</v>
      </c>
      <c r="N13" s="68">
        <v>6645</v>
      </c>
      <c r="O13" s="68">
        <v>31</v>
      </c>
      <c r="P13" s="68">
        <v>360</v>
      </c>
      <c r="Q13" s="69">
        <f t="shared" si="2"/>
        <v>5.4176072234762982</v>
      </c>
    </row>
    <row r="14" spans="1:20" x14ac:dyDescent="0.2">
      <c r="A14" s="53">
        <v>9</v>
      </c>
      <c r="B14" s="54" t="s">
        <v>49</v>
      </c>
      <c r="C14" s="68">
        <v>8</v>
      </c>
      <c r="D14" s="68">
        <v>57</v>
      </c>
      <c r="E14" s="68">
        <v>0</v>
      </c>
      <c r="F14" s="68">
        <v>0</v>
      </c>
      <c r="G14" s="69">
        <f t="shared" si="0"/>
        <v>0</v>
      </c>
      <c r="H14" s="68">
        <v>276</v>
      </c>
      <c r="I14" s="68">
        <v>1027</v>
      </c>
      <c r="J14" s="68">
        <v>12</v>
      </c>
      <c r="K14" s="68">
        <v>78</v>
      </c>
      <c r="L14" s="69">
        <f t="shared" si="1"/>
        <v>7.5949367088607591</v>
      </c>
      <c r="M14" s="68">
        <v>1845</v>
      </c>
      <c r="N14" s="68">
        <v>6591</v>
      </c>
      <c r="O14" s="68">
        <v>158</v>
      </c>
      <c r="P14" s="68">
        <v>1338</v>
      </c>
      <c r="Q14" s="69">
        <f t="shared" si="2"/>
        <v>20.300409649522077</v>
      </c>
    </row>
    <row r="15" spans="1:20" x14ac:dyDescent="0.2">
      <c r="A15" s="53">
        <v>10</v>
      </c>
      <c r="B15" s="54" t="s">
        <v>81</v>
      </c>
      <c r="C15" s="68">
        <v>160</v>
      </c>
      <c r="D15" s="68">
        <v>3548</v>
      </c>
      <c r="E15" s="68">
        <v>0</v>
      </c>
      <c r="F15" s="68">
        <v>0</v>
      </c>
      <c r="G15" s="69">
        <f t="shared" si="0"/>
        <v>0</v>
      </c>
      <c r="H15" s="68">
        <v>321</v>
      </c>
      <c r="I15" s="68">
        <v>1064</v>
      </c>
      <c r="J15" s="68">
        <v>80</v>
      </c>
      <c r="K15" s="68">
        <v>129</v>
      </c>
      <c r="L15" s="69">
        <f t="shared" si="1"/>
        <v>12.124060150375939</v>
      </c>
      <c r="M15" s="68">
        <v>1262</v>
      </c>
      <c r="N15" s="68">
        <v>4855</v>
      </c>
      <c r="O15" s="68">
        <v>351</v>
      </c>
      <c r="P15" s="68">
        <v>1652</v>
      </c>
      <c r="Q15" s="69">
        <f t="shared" si="2"/>
        <v>34.026776519052525</v>
      </c>
    </row>
    <row r="16" spans="1:20" x14ac:dyDescent="0.2">
      <c r="A16" s="53">
        <v>11</v>
      </c>
      <c r="B16" s="54" t="s">
        <v>62</v>
      </c>
      <c r="C16" s="68">
        <v>1</v>
      </c>
      <c r="D16" s="68">
        <v>8</v>
      </c>
      <c r="E16" s="68">
        <v>0</v>
      </c>
      <c r="F16" s="68">
        <v>0</v>
      </c>
      <c r="G16" s="69">
        <f t="shared" si="0"/>
        <v>0</v>
      </c>
      <c r="H16" s="68">
        <v>174</v>
      </c>
      <c r="I16" s="68">
        <v>695</v>
      </c>
      <c r="J16" s="68">
        <v>166</v>
      </c>
      <c r="K16" s="68">
        <v>687.1</v>
      </c>
      <c r="L16" s="69">
        <f t="shared" si="1"/>
        <v>98.863309352517987</v>
      </c>
      <c r="M16" s="68">
        <v>722</v>
      </c>
      <c r="N16" s="68">
        <v>3174</v>
      </c>
      <c r="O16" s="68">
        <v>601</v>
      </c>
      <c r="P16" s="68">
        <v>4325</v>
      </c>
      <c r="Q16" s="69">
        <f t="shared" si="2"/>
        <v>136.26339004410838</v>
      </c>
    </row>
    <row r="17" spans="1:17" x14ac:dyDescent="0.2">
      <c r="A17" s="53">
        <v>12</v>
      </c>
      <c r="B17" s="54" t="s">
        <v>63</v>
      </c>
      <c r="C17" s="68">
        <v>8</v>
      </c>
      <c r="D17" s="68">
        <v>33</v>
      </c>
      <c r="E17" s="68">
        <v>0</v>
      </c>
      <c r="F17" s="68">
        <v>0</v>
      </c>
      <c r="G17" s="69">
        <f t="shared" si="0"/>
        <v>0</v>
      </c>
      <c r="H17" s="68">
        <v>154</v>
      </c>
      <c r="I17" s="68">
        <v>631</v>
      </c>
      <c r="J17" s="68">
        <v>1</v>
      </c>
      <c r="K17" s="68">
        <v>9</v>
      </c>
      <c r="L17" s="69">
        <f t="shared" si="1"/>
        <v>1.4263074484944533</v>
      </c>
      <c r="M17" s="68">
        <v>1374</v>
      </c>
      <c r="N17" s="68">
        <v>5172</v>
      </c>
      <c r="O17" s="68">
        <v>89</v>
      </c>
      <c r="P17" s="68">
        <v>387</v>
      </c>
      <c r="Q17" s="69">
        <f t="shared" si="2"/>
        <v>7.4825986078886313</v>
      </c>
    </row>
    <row r="18" spans="1:17" x14ac:dyDescent="0.2">
      <c r="A18" s="53">
        <v>13</v>
      </c>
      <c r="B18" s="54" t="s">
        <v>199</v>
      </c>
      <c r="C18" s="68">
        <v>23</v>
      </c>
      <c r="D18" s="68">
        <v>155</v>
      </c>
      <c r="E18" s="68">
        <v>1</v>
      </c>
      <c r="F18" s="68">
        <v>196.06</v>
      </c>
      <c r="G18" s="69">
        <f t="shared" si="0"/>
        <v>126.49032258064516</v>
      </c>
      <c r="H18" s="68">
        <v>525</v>
      </c>
      <c r="I18" s="68">
        <v>1947</v>
      </c>
      <c r="J18" s="68">
        <v>90</v>
      </c>
      <c r="K18" s="68">
        <v>217.93</v>
      </c>
      <c r="L18" s="69">
        <f t="shared" si="1"/>
        <v>11.193117616846431</v>
      </c>
      <c r="M18" s="68">
        <v>4600</v>
      </c>
      <c r="N18" s="68">
        <v>17177</v>
      </c>
      <c r="O18" s="68">
        <v>195</v>
      </c>
      <c r="P18" s="68">
        <v>391.85</v>
      </c>
      <c r="Q18" s="69">
        <f t="shared" si="2"/>
        <v>2.2812481807067591</v>
      </c>
    </row>
    <row r="19" spans="1:17" x14ac:dyDescent="0.2">
      <c r="A19" s="53">
        <v>14</v>
      </c>
      <c r="B19" s="54" t="s">
        <v>200</v>
      </c>
      <c r="C19" s="68">
        <v>6</v>
      </c>
      <c r="D19" s="68">
        <v>33</v>
      </c>
      <c r="E19" s="68">
        <v>0</v>
      </c>
      <c r="F19" s="68">
        <v>0</v>
      </c>
      <c r="G19" s="69">
        <f t="shared" si="0"/>
        <v>0</v>
      </c>
      <c r="H19" s="68">
        <v>364</v>
      </c>
      <c r="I19" s="68">
        <v>1481</v>
      </c>
      <c r="J19" s="68">
        <v>6</v>
      </c>
      <c r="K19" s="68">
        <v>105.75</v>
      </c>
      <c r="L19" s="69">
        <f t="shared" si="1"/>
        <v>7.1404456448345712</v>
      </c>
      <c r="M19" s="68">
        <v>1606</v>
      </c>
      <c r="N19" s="68">
        <v>5827</v>
      </c>
      <c r="O19" s="68">
        <v>101</v>
      </c>
      <c r="P19" s="68">
        <v>976.77</v>
      </c>
      <c r="Q19" s="69">
        <f t="shared" si="2"/>
        <v>16.76282821348893</v>
      </c>
    </row>
    <row r="20" spans="1:17" x14ac:dyDescent="0.2">
      <c r="A20" s="53">
        <v>15</v>
      </c>
      <c r="B20" s="54" t="s">
        <v>64</v>
      </c>
      <c r="C20" s="68">
        <v>222</v>
      </c>
      <c r="D20" s="68">
        <v>4407</v>
      </c>
      <c r="E20" s="68">
        <v>0</v>
      </c>
      <c r="F20" s="68">
        <v>0</v>
      </c>
      <c r="G20" s="69">
        <f t="shared" si="0"/>
        <v>0</v>
      </c>
      <c r="H20" s="68">
        <v>1519</v>
      </c>
      <c r="I20" s="68">
        <v>5660</v>
      </c>
      <c r="J20" s="68">
        <v>566</v>
      </c>
      <c r="K20" s="68">
        <v>835.25</v>
      </c>
      <c r="L20" s="69">
        <f t="shared" si="1"/>
        <v>14.757067137809187</v>
      </c>
      <c r="M20" s="68">
        <v>14489</v>
      </c>
      <c r="N20" s="68">
        <v>53437</v>
      </c>
      <c r="O20" s="68">
        <v>3391</v>
      </c>
      <c r="P20" s="68">
        <v>3952</v>
      </c>
      <c r="Q20" s="69">
        <f t="shared" si="2"/>
        <v>7.3956247543836664</v>
      </c>
    </row>
    <row r="21" spans="1:17" x14ac:dyDescent="0.2">
      <c r="A21" s="53">
        <v>16</v>
      </c>
      <c r="B21" s="54" t="s">
        <v>70</v>
      </c>
      <c r="C21" s="68">
        <v>651</v>
      </c>
      <c r="D21" s="68">
        <v>13162</v>
      </c>
      <c r="E21" s="68">
        <v>0</v>
      </c>
      <c r="F21" s="68">
        <v>0</v>
      </c>
      <c r="G21" s="69">
        <f t="shared" si="0"/>
        <v>0</v>
      </c>
      <c r="H21" s="68">
        <v>8800</v>
      </c>
      <c r="I21" s="68">
        <v>34582</v>
      </c>
      <c r="J21" s="68">
        <v>708</v>
      </c>
      <c r="K21" s="68">
        <v>6339</v>
      </c>
      <c r="L21" s="69">
        <f t="shared" si="1"/>
        <v>18.330345266323523</v>
      </c>
      <c r="M21" s="68">
        <v>59515</v>
      </c>
      <c r="N21" s="68">
        <v>231039</v>
      </c>
      <c r="O21" s="68">
        <v>5171</v>
      </c>
      <c r="P21" s="68">
        <v>57358</v>
      </c>
      <c r="Q21" s="69">
        <f t="shared" si="2"/>
        <v>24.826111608862572</v>
      </c>
    </row>
    <row r="22" spans="1:17" x14ac:dyDescent="0.2">
      <c r="A22" s="53">
        <v>17</v>
      </c>
      <c r="B22" s="54" t="s">
        <v>65</v>
      </c>
      <c r="C22" s="68">
        <v>8</v>
      </c>
      <c r="D22" s="68">
        <v>45</v>
      </c>
      <c r="E22" s="68">
        <v>0</v>
      </c>
      <c r="F22" s="68">
        <v>0</v>
      </c>
      <c r="G22" s="69">
        <f t="shared" si="0"/>
        <v>0</v>
      </c>
      <c r="H22" s="68">
        <v>358</v>
      </c>
      <c r="I22" s="68">
        <v>1423</v>
      </c>
      <c r="J22" s="68">
        <v>67</v>
      </c>
      <c r="K22" s="68">
        <v>81</v>
      </c>
      <c r="L22" s="69">
        <f t="shared" si="1"/>
        <v>5.692199578355587</v>
      </c>
      <c r="M22" s="68">
        <v>1915</v>
      </c>
      <c r="N22" s="68">
        <v>7413</v>
      </c>
      <c r="O22" s="68">
        <v>380</v>
      </c>
      <c r="P22" s="68">
        <v>613</v>
      </c>
      <c r="Q22" s="69">
        <f t="shared" si="2"/>
        <v>8.2692567111830559</v>
      </c>
    </row>
    <row r="23" spans="1:17" x14ac:dyDescent="0.2">
      <c r="A23" s="53">
        <v>18</v>
      </c>
      <c r="B23" s="54" t="s">
        <v>201</v>
      </c>
      <c r="C23" s="68">
        <v>153</v>
      </c>
      <c r="D23" s="68">
        <v>3572</v>
      </c>
      <c r="E23" s="68">
        <v>0</v>
      </c>
      <c r="F23" s="68">
        <v>0</v>
      </c>
      <c r="G23" s="69">
        <f t="shared" si="0"/>
        <v>0</v>
      </c>
      <c r="H23" s="68">
        <v>885</v>
      </c>
      <c r="I23" s="68">
        <v>3231</v>
      </c>
      <c r="J23" s="68">
        <v>18</v>
      </c>
      <c r="K23" s="68">
        <v>61</v>
      </c>
      <c r="L23" s="69">
        <f t="shared" si="1"/>
        <v>1.8879603837821108</v>
      </c>
      <c r="M23" s="68">
        <v>4673</v>
      </c>
      <c r="N23" s="68">
        <v>19768</v>
      </c>
      <c r="O23" s="68">
        <v>69</v>
      </c>
      <c r="P23" s="68">
        <v>183</v>
      </c>
      <c r="Q23" s="69">
        <f t="shared" si="2"/>
        <v>0.92573856738162685</v>
      </c>
    </row>
    <row r="24" spans="1:17" x14ac:dyDescent="0.2">
      <c r="A24" s="53">
        <v>19</v>
      </c>
      <c r="B24" s="54" t="s">
        <v>66</v>
      </c>
      <c r="C24" s="68">
        <v>148</v>
      </c>
      <c r="D24" s="68">
        <v>3536</v>
      </c>
      <c r="E24" s="68">
        <v>0</v>
      </c>
      <c r="F24" s="68">
        <v>0</v>
      </c>
      <c r="G24" s="69">
        <f t="shared" si="0"/>
        <v>0</v>
      </c>
      <c r="H24" s="68">
        <v>2084</v>
      </c>
      <c r="I24" s="68">
        <v>9874</v>
      </c>
      <c r="J24" s="68">
        <v>320</v>
      </c>
      <c r="K24" s="68">
        <v>380</v>
      </c>
      <c r="L24" s="69">
        <f t="shared" si="1"/>
        <v>3.8484909864290056</v>
      </c>
      <c r="M24" s="68">
        <v>14401</v>
      </c>
      <c r="N24" s="68">
        <v>35893</v>
      </c>
      <c r="O24" s="68">
        <v>2610</v>
      </c>
      <c r="P24" s="68">
        <v>2952</v>
      </c>
      <c r="Q24" s="69">
        <f t="shared" si="2"/>
        <v>8.2244448778313313</v>
      </c>
    </row>
    <row r="25" spans="1:17" x14ac:dyDescent="0.2">
      <c r="A25" s="53">
        <v>20</v>
      </c>
      <c r="B25" s="54" t="s">
        <v>67</v>
      </c>
      <c r="C25" s="68">
        <v>3</v>
      </c>
      <c r="D25" s="68">
        <v>14</v>
      </c>
      <c r="E25" s="68">
        <v>0</v>
      </c>
      <c r="F25" s="68">
        <v>0</v>
      </c>
      <c r="G25" s="69">
        <f t="shared" si="0"/>
        <v>0</v>
      </c>
      <c r="H25" s="68">
        <v>85</v>
      </c>
      <c r="I25" s="68">
        <v>387</v>
      </c>
      <c r="J25" s="68">
        <v>3</v>
      </c>
      <c r="K25" s="68">
        <v>3</v>
      </c>
      <c r="L25" s="69">
        <f t="shared" si="1"/>
        <v>0.77519379844961245</v>
      </c>
      <c r="M25" s="68">
        <v>552</v>
      </c>
      <c r="N25" s="68">
        <v>2071</v>
      </c>
      <c r="O25" s="68">
        <v>46</v>
      </c>
      <c r="P25" s="68">
        <v>405</v>
      </c>
      <c r="Q25" s="69">
        <f t="shared" si="2"/>
        <v>19.555770159343311</v>
      </c>
    </row>
    <row r="26" spans="1:17" x14ac:dyDescent="0.2">
      <c r="A26" s="53">
        <v>21</v>
      </c>
      <c r="B26" s="54" t="s">
        <v>50</v>
      </c>
      <c r="C26" s="68">
        <v>8</v>
      </c>
      <c r="D26" s="68">
        <v>29</v>
      </c>
      <c r="E26" s="68">
        <v>0</v>
      </c>
      <c r="F26" s="68">
        <v>0</v>
      </c>
      <c r="G26" s="69">
        <f t="shared" si="0"/>
        <v>0</v>
      </c>
      <c r="H26" s="68">
        <v>272</v>
      </c>
      <c r="I26" s="68">
        <v>949</v>
      </c>
      <c r="J26" s="68">
        <v>26</v>
      </c>
      <c r="K26" s="68">
        <v>32.200000000000003</v>
      </c>
      <c r="L26" s="69">
        <f t="shared" si="1"/>
        <v>3.3930453108535303</v>
      </c>
      <c r="M26" s="68">
        <v>1147</v>
      </c>
      <c r="N26" s="68">
        <v>4442</v>
      </c>
      <c r="O26" s="68">
        <v>181</v>
      </c>
      <c r="P26" s="68">
        <v>1924</v>
      </c>
      <c r="Q26" s="69">
        <f t="shared" si="2"/>
        <v>43.313822602431337</v>
      </c>
    </row>
    <row r="27" spans="1:17" x14ac:dyDescent="0.2">
      <c r="A27" s="215"/>
      <c r="B27" s="191" t="s">
        <v>351</v>
      </c>
      <c r="C27" s="71">
        <f>SUM(C6:C26)</f>
        <v>2143</v>
      </c>
      <c r="D27" s="71">
        <f t="shared" ref="D27:P27" si="3">SUM(D6:D26)</f>
        <v>45668</v>
      </c>
      <c r="E27" s="71">
        <f t="shared" si="3"/>
        <v>32</v>
      </c>
      <c r="F27" s="71">
        <f t="shared" si="3"/>
        <v>1450.01</v>
      </c>
      <c r="G27" s="66">
        <f t="shared" si="0"/>
        <v>3.1751116755715163</v>
      </c>
      <c r="H27" s="71">
        <f t="shared" si="3"/>
        <v>23733</v>
      </c>
      <c r="I27" s="71">
        <f t="shared" si="3"/>
        <v>94696</v>
      </c>
      <c r="J27" s="71">
        <f t="shared" si="3"/>
        <v>3783</v>
      </c>
      <c r="K27" s="71">
        <f t="shared" si="3"/>
        <v>12203.440000000002</v>
      </c>
      <c r="L27" s="66">
        <f t="shared" si="1"/>
        <v>12.886964602517532</v>
      </c>
      <c r="M27" s="71">
        <f t="shared" si="3"/>
        <v>150488</v>
      </c>
      <c r="N27" s="71">
        <f t="shared" si="3"/>
        <v>565077</v>
      </c>
      <c r="O27" s="71">
        <f t="shared" si="3"/>
        <v>22448</v>
      </c>
      <c r="P27" s="71">
        <f t="shared" si="3"/>
        <v>96591.66</v>
      </c>
      <c r="Q27" s="66">
        <f t="shared" si="2"/>
        <v>17.093539464533151</v>
      </c>
    </row>
    <row r="28" spans="1:17" x14ac:dyDescent="0.2">
      <c r="A28" s="53">
        <v>22</v>
      </c>
      <c r="B28" s="54" t="s">
        <v>47</v>
      </c>
      <c r="C28" s="68">
        <v>80</v>
      </c>
      <c r="D28" s="68">
        <v>1695</v>
      </c>
      <c r="E28" s="68">
        <v>0</v>
      </c>
      <c r="F28" s="68">
        <v>0</v>
      </c>
      <c r="G28" s="69">
        <f t="shared" si="0"/>
        <v>0</v>
      </c>
      <c r="H28" s="68">
        <v>491</v>
      </c>
      <c r="I28" s="68">
        <v>2047</v>
      </c>
      <c r="J28" s="68">
        <v>166</v>
      </c>
      <c r="K28" s="68">
        <v>530</v>
      </c>
      <c r="L28" s="69">
        <f t="shared" si="1"/>
        <v>25.891548607718612</v>
      </c>
      <c r="M28" s="68">
        <v>3004</v>
      </c>
      <c r="N28" s="68">
        <v>11187</v>
      </c>
      <c r="O28" s="68">
        <v>524</v>
      </c>
      <c r="P28" s="68">
        <v>2791</v>
      </c>
      <c r="Q28" s="69">
        <f t="shared" si="2"/>
        <v>24.948601054795745</v>
      </c>
    </row>
    <row r="29" spans="1:17" x14ac:dyDescent="0.2">
      <c r="A29" s="53">
        <v>23</v>
      </c>
      <c r="B29" s="54" t="s">
        <v>202</v>
      </c>
      <c r="C29" s="68">
        <v>1</v>
      </c>
      <c r="D29" s="68">
        <v>6</v>
      </c>
      <c r="E29" s="68">
        <v>0</v>
      </c>
      <c r="F29" s="68">
        <v>0</v>
      </c>
      <c r="G29" s="69">
        <f t="shared" si="0"/>
        <v>0</v>
      </c>
      <c r="H29" s="68">
        <v>44</v>
      </c>
      <c r="I29" s="68">
        <v>160</v>
      </c>
      <c r="J29" s="68">
        <v>0</v>
      </c>
      <c r="K29" s="68">
        <v>0</v>
      </c>
      <c r="L29" s="69">
        <f t="shared" si="1"/>
        <v>0</v>
      </c>
      <c r="M29" s="68">
        <v>481</v>
      </c>
      <c r="N29" s="68">
        <v>1626</v>
      </c>
      <c r="O29" s="68">
        <v>1</v>
      </c>
      <c r="P29" s="68">
        <v>8.4700000000000006</v>
      </c>
      <c r="Q29" s="69">
        <f t="shared" si="2"/>
        <v>0.52091020910209107</v>
      </c>
    </row>
    <row r="30" spans="1:17" x14ac:dyDescent="0.2">
      <c r="A30" s="53">
        <v>24</v>
      </c>
      <c r="B30" s="54" t="s">
        <v>203</v>
      </c>
      <c r="C30" s="68">
        <v>0</v>
      </c>
      <c r="D30" s="68">
        <v>0</v>
      </c>
      <c r="E30" s="68">
        <v>0</v>
      </c>
      <c r="F30" s="68">
        <v>0</v>
      </c>
      <c r="G30" s="69" t="e">
        <f t="shared" si="0"/>
        <v>#DIV/0!</v>
      </c>
      <c r="H30" s="68">
        <v>5</v>
      </c>
      <c r="I30" s="68">
        <v>15</v>
      </c>
      <c r="J30" s="68">
        <v>0</v>
      </c>
      <c r="K30" s="68">
        <v>0</v>
      </c>
      <c r="L30" s="69">
        <f t="shared" si="1"/>
        <v>0</v>
      </c>
      <c r="M30" s="68">
        <v>110</v>
      </c>
      <c r="N30" s="68">
        <v>375</v>
      </c>
      <c r="O30" s="68">
        <v>0</v>
      </c>
      <c r="P30" s="68">
        <v>0</v>
      </c>
      <c r="Q30" s="69">
        <f t="shared" si="2"/>
        <v>0</v>
      </c>
    </row>
    <row r="31" spans="1:17" x14ac:dyDescent="0.2">
      <c r="A31" s="53">
        <v>25</v>
      </c>
      <c r="B31" s="54" t="s">
        <v>51</v>
      </c>
      <c r="C31" s="68">
        <v>1</v>
      </c>
      <c r="D31" s="68">
        <v>6</v>
      </c>
      <c r="E31" s="68">
        <v>0</v>
      </c>
      <c r="F31" s="68">
        <v>0</v>
      </c>
      <c r="G31" s="69">
        <f t="shared" si="0"/>
        <v>0</v>
      </c>
      <c r="H31" s="68">
        <v>9</v>
      </c>
      <c r="I31" s="68">
        <v>42</v>
      </c>
      <c r="J31" s="68">
        <v>0</v>
      </c>
      <c r="K31" s="68">
        <v>0</v>
      </c>
      <c r="L31" s="69">
        <f t="shared" si="1"/>
        <v>0</v>
      </c>
      <c r="M31" s="68">
        <v>270</v>
      </c>
      <c r="N31" s="68">
        <v>920</v>
      </c>
      <c r="O31" s="68">
        <v>1</v>
      </c>
      <c r="P31" s="68">
        <v>8</v>
      </c>
      <c r="Q31" s="69">
        <f t="shared" si="2"/>
        <v>0.86956521739130432</v>
      </c>
    </row>
    <row r="32" spans="1:17" x14ac:dyDescent="0.2">
      <c r="A32" s="53">
        <v>26</v>
      </c>
      <c r="B32" s="54" t="s">
        <v>204</v>
      </c>
      <c r="C32" s="68">
        <v>1</v>
      </c>
      <c r="D32" s="68">
        <v>6</v>
      </c>
      <c r="E32" s="68">
        <v>0</v>
      </c>
      <c r="F32" s="68">
        <v>0</v>
      </c>
      <c r="G32" s="69">
        <f t="shared" si="0"/>
        <v>0</v>
      </c>
      <c r="H32" s="68">
        <v>40</v>
      </c>
      <c r="I32" s="68">
        <v>190</v>
      </c>
      <c r="J32" s="68">
        <v>0</v>
      </c>
      <c r="K32" s="68">
        <v>0</v>
      </c>
      <c r="L32" s="69">
        <f t="shared" si="1"/>
        <v>0</v>
      </c>
      <c r="M32" s="68">
        <v>255</v>
      </c>
      <c r="N32" s="68">
        <v>938</v>
      </c>
      <c r="O32" s="68">
        <v>49</v>
      </c>
      <c r="P32" s="68">
        <v>241.63425000000001</v>
      </c>
      <c r="Q32" s="69">
        <f t="shared" si="2"/>
        <v>25.760581023454158</v>
      </c>
    </row>
    <row r="33" spans="1:17" x14ac:dyDescent="0.2">
      <c r="A33" s="53">
        <v>27</v>
      </c>
      <c r="B33" s="54" t="s">
        <v>205</v>
      </c>
      <c r="C33" s="68">
        <v>1</v>
      </c>
      <c r="D33" s="68">
        <v>6</v>
      </c>
      <c r="E33" s="68">
        <v>0</v>
      </c>
      <c r="F33" s="68">
        <v>0</v>
      </c>
      <c r="G33" s="69">
        <f t="shared" si="0"/>
        <v>0</v>
      </c>
      <c r="H33" s="68">
        <v>3</v>
      </c>
      <c r="I33" s="68">
        <v>15</v>
      </c>
      <c r="J33" s="68">
        <v>0</v>
      </c>
      <c r="K33" s="68">
        <v>0</v>
      </c>
      <c r="L33" s="69">
        <f t="shared" si="1"/>
        <v>0</v>
      </c>
      <c r="M33" s="68">
        <v>201</v>
      </c>
      <c r="N33" s="68">
        <v>685</v>
      </c>
      <c r="O33" s="68">
        <v>0</v>
      </c>
      <c r="P33" s="68">
        <v>0</v>
      </c>
      <c r="Q33" s="69">
        <f t="shared" si="2"/>
        <v>0</v>
      </c>
    </row>
    <row r="34" spans="1:17" x14ac:dyDescent="0.2">
      <c r="A34" s="53">
        <v>28</v>
      </c>
      <c r="B34" s="54" t="s">
        <v>206</v>
      </c>
      <c r="C34" s="68">
        <v>1</v>
      </c>
      <c r="D34" s="68">
        <v>8</v>
      </c>
      <c r="E34" s="68">
        <v>0</v>
      </c>
      <c r="F34" s="68">
        <v>0</v>
      </c>
      <c r="G34" s="69">
        <f t="shared" si="0"/>
        <v>0</v>
      </c>
      <c r="H34" s="68">
        <v>40</v>
      </c>
      <c r="I34" s="68">
        <v>144</v>
      </c>
      <c r="J34" s="68">
        <v>14</v>
      </c>
      <c r="K34" s="68">
        <v>28</v>
      </c>
      <c r="L34" s="69">
        <f t="shared" si="1"/>
        <v>19.444444444444443</v>
      </c>
      <c r="M34" s="68">
        <v>513</v>
      </c>
      <c r="N34" s="68">
        <v>1742</v>
      </c>
      <c r="O34" s="68">
        <v>141</v>
      </c>
      <c r="P34" s="68">
        <v>917</v>
      </c>
      <c r="Q34" s="69">
        <f t="shared" si="2"/>
        <v>52.640642939150403</v>
      </c>
    </row>
    <row r="35" spans="1:17" x14ac:dyDescent="0.2">
      <c r="A35" s="53">
        <v>29</v>
      </c>
      <c r="B35" s="54" t="s">
        <v>71</v>
      </c>
      <c r="C35" s="68">
        <v>64</v>
      </c>
      <c r="D35" s="68">
        <v>1016</v>
      </c>
      <c r="E35" s="68">
        <v>0</v>
      </c>
      <c r="F35" s="68">
        <v>0</v>
      </c>
      <c r="G35" s="69">
        <f t="shared" si="0"/>
        <v>0</v>
      </c>
      <c r="H35" s="68">
        <v>738</v>
      </c>
      <c r="I35" s="68">
        <v>2719</v>
      </c>
      <c r="J35" s="68">
        <v>54</v>
      </c>
      <c r="K35" s="68">
        <v>97</v>
      </c>
      <c r="L35" s="69">
        <f t="shared" si="1"/>
        <v>3.567488047076131</v>
      </c>
      <c r="M35" s="68">
        <v>6035</v>
      </c>
      <c r="N35" s="68">
        <v>21262</v>
      </c>
      <c r="O35" s="68">
        <v>436</v>
      </c>
      <c r="P35" s="68">
        <v>2683</v>
      </c>
      <c r="Q35" s="69">
        <f t="shared" si="2"/>
        <v>12.618756466936318</v>
      </c>
    </row>
    <row r="36" spans="1:17" x14ac:dyDescent="0.2">
      <c r="A36" s="53">
        <v>30</v>
      </c>
      <c r="B36" s="54" t="s">
        <v>72</v>
      </c>
      <c r="C36" s="68">
        <v>177</v>
      </c>
      <c r="D36" s="68">
        <v>4072</v>
      </c>
      <c r="E36" s="68">
        <v>0</v>
      </c>
      <c r="F36" s="68">
        <v>0</v>
      </c>
      <c r="G36" s="69">
        <f t="shared" si="0"/>
        <v>0</v>
      </c>
      <c r="H36" s="68">
        <v>699</v>
      </c>
      <c r="I36" s="68">
        <v>2703</v>
      </c>
      <c r="J36" s="68">
        <v>55</v>
      </c>
      <c r="K36" s="68">
        <v>208</v>
      </c>
      <c r="L36" s="69">
        <f t="shared" si="1"/>
        <v>7.6951535331113581</v>
      </c>
      <c r="M36" s="68">
        <v>5963</v>
      </c>
      <c r="N36" s="68">
        <v>22658</v>
      </c>
      <c r="O36" s="68">
        <v>46</v>
      </c>
      <c r="P36" s="68">
        <v>749</v>
      </c>
      <c r="Q36" s="69">
        <f t="shared" si="2"/>
        <v>3.3056756995321739</v>
      </c>
    </row>
    <row r="37" spans="1:17" x14ac:dyDescent="0.2">
      <c r="A37" s="53">
        <v>31</v>
      </c>
      <c r="B37" s="54" t="s">
        <v>207</v>
      </c>
      <c r="C37" s="68">
        <v>0</v>
      </c>
      <c r="D37" s="68">
        <v>0</v>
      </c>
      <c r="E37" s="68">
        <v>0</v>
      </c>
      <c r="F37" s="68">
        <v>0</v>
      </c>
      <c r="G37" s="69" t="e">
        <f t="shared" si="0"/>
        <v>#DIV/0!</v>
      </c>
      <c r="H37" s="68">
        <v>27</v>
      </c>
      <c r="I37" s="68">
        <v>82</v>
      </c>
      <c r="J37" s="68">
        <v>0</v>
      </c>
      <c r="K37" s="68">
        <v>0</v>
      </c>
      <c r="L37" s="69">
        <f t="shared" si="1"/>
        <v>0</v>
      </c>
      <c r="M37" s="68">
        <v>94</v>
      </c>
      <c r="N37" s="68">
        <v>320</v>
      </c>
      <c r="O37" s="68">
        <v>0</v>
      </c>
      <c r="P37" s="68">
        <v>0</v>
      </c>
      <c r="Q37" s="69">
        <f t="shared" si="2"/>
        <v>0</v>
      </c>
    </row>
    <row r="38" spans="1:17" x14ac:dyDescent="0.2">
      <c r="A38" s="53">
        <v>32</v>
      </c>
      <c r="B38" s="54" t="s">
        <v>208</v>
      </c>
      <c r="C38" s="68">
        <v>4</v>
      </c>
      <c r="D38" s="68">
        <v>21</v>
      </c>
      <c r="E38" s="68">
        <v>0</v>
      </c>
      <c r="F38" s="68">
        <v>0</v>
      </c>
      <c r="G38" s="69">
        <f t="shared" si="0"/>
        <v>0</v>
      </c>
      <c r="H38" s="68">
        <v>105</v>
      </c>
      <c r="I38" s="68">
        <v>417</v>
      </c>
      <c r="J38" s="68">
        <v>0</v>
      </c>
      <c r="K38" s="68">
        <v>0</v>
      </c>
      <c r="L38" s="69">
        <f t="shared" si="1"/>
        <v>0</v>
      </c>
      <c r="M38" s="68">
        <v>1066</v>
      </c>
      <c r="N38" s="68">
        <v>3842</v>
      </c>
      <c r="O38" s="68">
        <v>0</v>
      </c>
      <c r="P38" s="68">
        <v>0</v>
      </c>
      <c r="Q38" s="69">
        <f t="shared" si="2"/>
        <v>0</v>
      </c>
    </row>
    <row r="39" spans="1:17" x14ac:dyDescent="0.2">
      <c r="A39" s="53">
        <v>33</v>
      </c>
      <c r="B39" s="54" t="s">
        <v>209</v>
      </c>
      <c r="C39" s="68">
        <v>2</v>
      </c>
      <c r="D39" s="68">
        <v>9</v>
      </c>
      <c r="E39" s="68">
        <v>0</v>
      </c>
      <c r="F39" s="68">
        <v>0</v>
      </c>
      <c r="G39" s="69">
        <f t="shared" si="0"/>
        <v>0</v>
      </c>
      <c r="H39" s="68">
        <v>20</v>
      </c>
      <c r="I39" s="68">
        <v>87</v>
      </c>
      <c r="J39" s="68">
        <v>11</v>
      </c>
      <c r="K39" s="68">
        <v>35</v>
      </c>
      <c r="L39" s="69">
        <f t="shared" si="1"/>
        <v>40.229885057471265</v>
      </c>
      <c r="M39" s="68">
        <v>382</v>
      </c>
      <c r="N39" s="68">
        <v>1298</v>
      </c>
      <c r="O39" s="68">
        <v>84</v>
      </c>
      <c r="P39" s="68">
        <v>960</v>
      </c>
      <c r="Q39" s="69">
        <f t="shared" si="2"/>
        <v>73.959938366718035</v>
      </c>
    </row>
    <row r="40" spans="1:17" x14ac:dyDescent="0.2">
      <c r="A40" s="53">
        <v>34</v>
      </c>
      <c r="B40" s="54" t="s">
        <v>210</v>
      </c>
      <c r="C40" s="68">
        <v>1</v>
      </c>
      <c r="D40" s="68">
        <v>6</v>
      </c>
      <c r="E40" s="68">
        <v>0</v>
      </c>
      <c r="F40" s="68">
        <v>0</v>
      </c>
      <c r="G40" s="69">
        <f t="shared" si="0"/>
        <v>0</v>
      </c>
      <c r="H40" s="68">
        <v>45</v>
      </c>
      <c r="I40" s="68">
        <v>180</v>
      </c>
      <c r="J40" s="68">
        <v>1</v>
      </c>
      <c r="K40" s="68">
        <v>4</v>
      </c>
      <c r="L40" s="69">
        <f t="shared" si="1"/>
        <v>2.2222222222222223</v>
      </c>
      <c r="M40" s="68">
        <v>424</v>
      </c>
      <c r="N40" s="68">
        <v>1459</v>
      </c>
      <c r="O40" s="68">
        <v>4</v>
      </c>
      <c r="P40" s="68">
        <v>33.9</v>
      </c>
      <c r="Q40" s="69">
        <f t="shared" si="2"/>
        <v>2.3235092529129542</v>
      </c>
    </row>
    <row r="41" spans="1:17" x14ac:dyDescent="0.2">
      <c r="A41" s="53">
        <v>35</v>
      </c>
      <c r="B41" s="54" t="s">
        <v>211</v>
      </c>
      <c r="C41" s="68">
        <v>1</v>
      </c>
      <c r="D41" s="68">
        <v>6</v>
      </c>
      <c r="E41" s="68">
        <v>0</v>
      </c>
      <c r="F41" s="68">
        <v>0</v>
      </c>
      <c r="G41" s="69">
        <f t="shared" si="0"/>
        <v>0</v>
      </c>
      <c r="H41" s="68">
        <v>31</v>
      </c>
      <c r="I41" s="68">
        <v>131</v>
      </c>
      <c r="J41" s="68">
        <v>0</v>
      </c>
      <c r="K41" s="68">
        <v>0</v>
      </c>
      <c r="L41" s="69">
        <f t="shared" si="1"/>
        <v>0</v>
      </c>
      <c r="M41" s="68">
        <v>317</v>
      </c>
      <c r="N41" s="68">
        <v>1112</v>
      </c>
      <c r="O41" s="68">
        <v>0</v>
      </c>
      <c r="P41" s="68">
        <v>0</v>
      </c>
      <c r="Q41" s="69">
        <f t="shared" si="2"/>
        <v>0</v>
      </c>
    </row>
    <row r="42" spans="1:17" x14ac:dyDescent="0.2">
      <c r="A42" s="53">
        <v>36</v>
      </c>
      <c r="B42" s="54" t="s">
        <v>73</v>
      </c>
      <c r="C42" s="68">
        <v>1</v>
      </c>
      <c r="D42" s="68">
        <v>6</v>
      </c>
      <c r="E42" s="68">
        <v>0</v>
      </c>
      <c r="F42" s="68">
        <v>0</v>
      </c>
      <c r="G42" s="69">
        <f t="shared" si="0"/>
        <v>0</v>
      </c>
      <c r="H42" s="68">
        <v>81</v>
      </c>
      <c r="I42" s="68">
        <v>356</v>
      </c>
      <c r="J42" s="68">
        <v>0</v>
      </c>
      <c r="K42" s="68">
        <v>0</v>
      </c>
      <c r="L42" s="69">
        <f t="shared" si="1"/>
        <v>0</v>
      </c>
      <c r="M42" s="68">
        <v>621</v>
      </c>
      <c r="N42" s="68">
        <v>2264</v>
      </c>
      <c r="O42" s="68">
        <v>4</v>
      </c>
      <c r="P42" s="68">
        <v>48</v>
      </c>
      <c r="Q42" s="69">
        <f t="shared" si="2"/>
        <v>2.1201413427561837</v>
      </c>
    </row>
    <row r="43" spans="1:17" x14ac:dyDescent="0.2">
      <c r="A43" s="53">
        <v>37</v>
      </c>
      <c r="B43" s="54" t="s">
        <v>212</v>
      </c>
      <c r="C43" s="68">
        <v>1</v>
      </c>
      <c r="D43" s="68">
        <v>6</v>
      </c>
      <c r="E43" s="68">
        <v>0</v>
      </c>
      <c r="F43" s="68">
        <v>0</v>
      </c>
      <c r="G43" s="69">
        <f t="shared" si="0"/>
        <v>0</v>
      </c>
      <c r="H43" s="68">
        <v>25</v>
      </c>
      <c r="I43" s="68">
        <v>92</v>
      </c>
      <c r="J43" s="68">
        <v>0</v>
      </c>
      <c r="K43" s="68">
        <v>0</v>
      </c>
      <c r="L43" s="69">
        <f t="shared" si="1"/>
        <v>0</v>
      </c>
      <c r="M43" s="68">
        <v>282</v>
      </c>
      <c r="N43" s="68">
        <v>998</v>
      </c>
      <c r="O43" s="68">
        <v>0</v>
      </c>
      <c r="P43" s="68">
        <v>0</v>
      </c>
      <c r="Q43" s="69">
        <f t="shared" si="2"/>
        <v>0</v>
      </c>
    </row>
    <row r="44" spans="1:17" x14ac:dyDescent="0.2">
      <c r="A44" s="53">
        <v>38</v>
      </c>
      <c r="B44" s="54" t="s">
        <v>213</v>
      </c>
      <c r="C44" s="68">
        <v>1</v>
      </c>
      <c r="D44" s="68">
        <v>6</v>
      </c>
      <c r="E44" s="68">
        <v>0</v>
      </c>
      <c r="F44" s="68">
        <v>0</v>
      </c>
      <c r="G44" s="69">
        <f t="shared" si="0"/>
        <v>0</v>
      </c>
      <c r="H44" s="68">
        <v>27</v>
      </c>
      <c r="I44" s="68">
        <v>145</v>
      </c>
      <c r="J44" s="68">
        <v>111</v>
      </c>
      <c r="K44" s="68">
        <v>18</v>
      </c>
      <c r="L44" s="69">
        <f t="shared" si="1"/>
        <v>12.413793103448276</v>
      </c>
      <c r="M44" s="68">
        <v>423</v>
      </c>
      <c r="N44" s="68">
        <v>1496</v>
      </c>
      <c r="O44" s="68">
        <v>61</v>
      </c>
      <c r="P44" s="68">
        <v>11</v>
      </c>
      <c r="Q44" s="69">
        <f t="shared" si="2"/>
        <v>0.73529411764705888</v>
      </c>
    </row>
    <row r="45" spans="1:17" x14ac:dyDescent="0.2">
      <c r="A45" s="53">
        <v>39</v>
      </c>
      <c r="B45" s="54" t="s">
        <v>214</v>
      </c>
      <c r="C45" s="68">
        <v>1</v>
      </c>
      <c r="D45" s="68">
        <v>5</v>
      </c>
      <c r="E45" s="68">
        <v>0</v>
      </c>
      <c r="F45" s="68">
        <v>0</v>
      </c>
      <c r="G45" s="69">
        <f t="shared" si="0"/>
        <v>0</v>
      </c>
      <c r="H45" s="68">
        <v>12</v>
      </c>
      <c r="I45" s="68">
        <v>54</v>
      </c>
      <c r="J45" s="68">
        <v>0</v>
      </c>
      <c r="K45" s="68">
        <v>0</v>
      </c>
      <c r="L45" s="69">
        <f t="shared" si="1"/>
        <v>0</v>
      </c>
      <c r="M45" s="68">
        <v>266</v>
      </c>
      <c r="N45" s="68">
        <v>905</v>
      </c>
      <c r="O45" s="68">
        <v>0</v>
      </c>
      <c r="P45" s="68">
        <v>0</v>
      </c>
      <c r="Q45" s="69">
        <f t="shared" si="2"/>
        <v>0</v>
      </c>
    </row>
    <row r="46" spans="1:17" x14ac:dyDescent="0.2">
      <c r="A46" s="53">
        <v>40</v>
      </c>
      <c r="B46" s="54" t="s">
        <v>77</v>
      </c>
      <c r="C46" s="68">
        <v>0</v>
      </c>
      <c r="D46" s="68">
        <v>0</v>
      </c>
      <c r="E46" s="68">
        <v>0</v>
      </c>
      <c r="F46" s="68">
        <v>0</v>
      </c>
      <c r="G46" s="69" t="e">
        <f t="shared" si="0"/>
        <v>#DIV/0!</v>
      </c>
      <c r="H46" s="68">
        <v>0</v>
      </c>
      <c r="I46" s="68">
        <v>0</v>
      </c>
      <c r="J46" s="68">
        <v>0</v>
      </c>
      <c r="K46" s="68">
        <v>0</v>
      </c>
      <c r="L46" s="69" t="e">
        <f t="shared" si="1"/>
        <v>#DIV/0!</v>
      </c>
      <c r="M46" s="68">
        <v>0</v>
      </c>
      <c r="N46" s="68">
        <v>0</v>
      </c>
      <c r="O46" s="68">
        <v>0</v>
      </c>
      <c r="P46" s="68">
        <v>0</v>
      </c>
      <c r="Q46" s="69" t="e">
        <f t="shared" si="2"/>
        <v>#DIV/0!</v>
      </c>
    </row>
    <row r="47" spans="1:17" x14ac:dyDescent="0.2">
      <c r="A47" s="53">
        <v>41</v>
      </c>
      <c r="B47" s="54" t="s">
        <v>215</v>
      </c>
      <c r="C47" s="68">
        <v>0</v>
      </c>
      <c r="D47" s="68">
        <v>0</v>
      </c>
      <c r="E47" s="68">
        <v>0</v>
      </c>
      <c r="F47" s="68">
        <v>0</v>
      </c>
      <c r="G47" s="69" t="e">
        <f t="shared" si="0"/>
        <v>#DIV/0!</v>
      </c>
      <c r="H47" s="68">
        <v>2</v>
      </c>
      <c r="I47" s="68">
        <v>9</v>
      </c>
      <c r="J47" s="68">
        <v>0</v>
      </c>
      <c r="K47" s="68">
        <v>0</v>
      </c>
      <c r="L47" s="69">
        <f t="shared" si="1"/>
        <v>0</v>
      </c>
      <c r="M47" s="68">
        <v>12</v>
      </c>
      <c r="N47" s="68">
        <v>39</v>
      </c>
      <c r="O47" s="68">
        <v>0</v>
      </c>
      <c r="P47" s="68">
        <v>0</v>
      </c>
      <c r="Q47" s="69">
        <f t="shared" si="2"/>
        <v>0</v>
      </c>
    </row>
    <row r="48" spans="1:17" x14ac:dyDescent="0.2">
      <c r="A48" s="53">
        <v>42</v>
      </c>
      <c r="B48" s="54" t="s">
        <v>76</v>
      </c>
      <c r="C48" s="68">
        <v>1</v>
      </c>
      <c r="D48" s="68">
        <v>6</v>
      </c>
      <c r="E48" s="68">
        <v>0</v>
      </c>
      <c r="F48" s="68">
        <v>0</v>
      </c>
      <c r="G48" s="69">
        <f t="shared" si="0"/>
        <v>0</v>
      </c>
      <c r="H48" s="68">
        <v>61</v>
      </c>
      <c r="I48" s="68">
        <v>305</v>
      </c>
      <c r="J48" s="68">
        <v>0</v>
      </c>
      <c r="K48" s="68">
        <v>0</v>
      </c>
      <c r="L48" s="69">
        <f t="shared" si="1"/>
        <v>0</v>
      </c>
      <c r="M48" s="68">
        <v>526</v>
      </c>
      <c r="N48" s="68">
        <v>1996</v>
      </c>
      <c r="O48" s="68">
        <v>36</v>
      </c>
      <c r="P48" s="68">
        <v>227</v>
      </c>
      <c r="Q48" s="69">
        <f t="shared" si="2"/>
        <v>11.372745490981965</v>
      </c>
    </row>
    <row r="49" spans="1:17" x14ac:dyDescent="0.2">
      <c r="A49" s="215"/>
      <c r="B49" s="191" t="s">
        <v>313</v>
      </c>
      <c r="C49" s="71">
        <f>SUM(C28:C48)</f>
        <v>339</v>
      </c>
      <c r="D49" s="71">
        <f t="shared" ref="D49:P49" si="4">SUM(D28:D48)</f>
        <v>6886</v>
      </c>
      <c r="E49" s="71">
        <f t="shared" si="4"/>
        <v>0</v>
      </c>
      <c r="F49" s="71">
        <f t="shared" si="4"/>
        <v>0</v>
      </c>
      <c r="G49" s="66">
        <f t="shared" si="0"/>
        <v>0</v>
      </c>
      <c r="H49" s="71">
        <f t="shared" si="4"/>
        <v>2505</v>
      </c>
      <c r="I49" s="71">
        <f t="shared" si="4"/>
        <v>9893</v>
      </c>
      <c r="J49" s="71">
        <f t="shared" si="4"/>
        <v>412</v>
      </c>
      <c r="K49" s="71">
        <f t="shared" si="4"/>
        <v>920</v>
      </c>
      <c r="L49" s="66">
        <f t="shared" si="1"/>
        <v>9.2995047002931361</v>
      </c>
      <c r="M49" s="71">
        <f t="shared" si="4"/>
        <v>21245</v>
      </c>
      <c r="N49" s="71">
        <f t="shared" si="4"/>
        <v>77122</v>
      </c>
      <c r="O49" s="71">
        <f t="shared" si="4"/>
        <v>1387</v>
      </c>
      <c r="P49" s="71">
        <f t="shared" si="4"/>
        <v>8678.00425</v>
      </c>
      <c r="Q49" s="66">
        <f t="shared" si="2"/>
        <v>11.252307058945567</v>
      </c>
    </row>
    <row r="50" spans="1:17" x14ac:dyDescent="0.2">
      <c r="A50" s="53">
        <v>43</v>
      </c>
      <c r="B50" s="54" t="s">
        <v>46</v>
      </c>
      <c r="C50" s="68">
        <v>23</v>
      </c>
      <c r="D50" s="68">
        <v>246</v>
      </c>
      <c r="E50" s="68">
        <v>0</v>
      </c>
      <c r="F50" s="68">
        <v>0</v>
      </c>
      <c r="G50" s="69">
        <f t="shared" si="0"/>
        <v>0</v>
      </c>
      <c r="H50" s="68">
        <v>762</v>
      </c>
      <c r="I50" s="68">
        <v>3225</v>
      </c>
      <c r="J50" s="68">
        <v>7</v>
      </c>
      <c r="K50" s="68">
        <v>63</v>
      </c>
      <c r="L50" s="69">
        <f t="shared" si="1"/>
        <v>1.9534883720930232</v>
      </c>
      <c r="M50" s="68">
        <v>3995</v>
      </c>
      <c r="N50" s="68">
        <v>17545</v>
      </c>
      <c r="O50" s="68">
        <v>161</v>
      </c>
      <c r="P50" s="68">
        <v>1652</v>
      </c>
      <c r="Q50" s="69">
        <f t="shared" si="2"/>
        <v>9.4157879737817041</v>
      </c>
    </row>
    <row r="51" spans="1:17" x14ac:dyDescent="0.2">
      <c r="A51" s="53">
        <v>44</v>
      </c>
      <c r="B51" s="54" t="s">
        <v>216</v>
      </c>
      <c r="C51" s="68">
        <v>0</v>
      </c>
      <c r="D51" s="68">
        <v>0</v>
      </c>
      <c r="E51" s="68">
        <v>0</v>
      </c>
      <c r="F51" s="68">
        <v>0</v>
      </c>
      <c r="G51" s="69" t="e">
        <f t="shared" si="0"/>
        <v>#DIV/0!</v>
      </c>
      <c r="H51" s="68">
        <v>553</v>
      </c>
      <c r="I51" s="68">
        <v>1830</v>
      </c>
      <c r="J51" s="68">
        <v>38</v>
      </c>
      <c r="K51" s="68">
        <v>27</v>
      </c>
      <c r="L51" s="69">
        <f t="shared" si="1"/>
        <v>1.4754098360655739</v>
      </c>
      <c r="M51" s="68">
        <v>2752</v>
      </c>
      <c r="N51" s="68">
        <v>8473</v>
      </c>
      <c r="O51" s="68">
        <v>3925</v>
      </c>
      <c r="P51" s="68">
        <v>1593</v>
      </c>
      <c r="Q51" s="69">
        <f t="shared" si="2"/>
        <v>18.800896966835833</v>
      </c>
    </row>
    <row r="52" spans="1:17" x14ac:dyDescent="0.2">
      <c r="A52" s="53">
        <v>45</v>
      </c>
      <c r="B52" s="54" t="s">
        <v>52</v>
      </c>
      <c r="C52" s="68">
        <v>0</v>
      </c>
      <c r="D52" s="68">
        <v>0</v>
      </c>
      <c r="E52" s="68">
        <v>0</v>
      </c>
      <c r="F52" s="68">
        <v>0</v>
      </c>
      <c r="G52" s="69" t="e">
        <f t="shared" si="0"/>
        <v>#DIV/0!</v>
      </c>
      <c r="H52" s="68">
        <v>669</v>
      </c>
      <c r="I52" s="68">
        <v>2336</v>
      </c>
      <c r="J52" s="68">
        <v>18</v>
      </c>
      <c r="K52" s="68">
        <v>23.31</v>
      </c>
      <c r="L52" s="69">
        <f t="shared" si="1"/>
        <v>0.99785958904109584</v>
      </c>
      <c r="M52" s="68">
        <v>3649</v>
      </c>
      <c r="N52" s="68">
        <v>11014</v>
      </c>
      <c r="O52" s="68">
        <v>191</v>
      </c>
      <c r="P52" s="68">
        <v>486.34</v>
      </c>
      <c r="Q52" s="69">
        <f t="shared" si="2"/>
        <v>4.4156528055202466</v>
      </c>
    </row>
    <row r="53" spans="1:17" x14ac:dyDescent="0.2">
      <c r="A53" s="215"/>
      <c r="B53" s="191" t="s">
        <v>352</v>
      </c>
      <c r="C53" s="71">
        <f>SUM(C50:C52)</f>
        <v>23</v>
      </c>
      <c r="D53" s="71">
        <f t="shared" ref="D53:P53" si="5">SUM(D50:D52)</f>
        <v>246</v>
      </c>
      <c r="E53" s="71">
        <f t="shared" si="5"/>
        <v>0</v>
      </c>
      <c r="F53" s="71">
        <f t="shared" si="5"/>
        <v>0</v>
      </c>
      <c r="G53" s="66">
        <f t="shared" si="0"/>
        <v>0</v>
      </c>
      <c r="H53" s="71">
        <f t="shared" si="5"/>
        <v>1984</v>
      </c>
      <c r="I53" s="71">
        <f t="shared" si="5"/>
        <v>7391</v>
      </c>
      <c r="J53" s="71">
        <f t="shared" si="5"/>
        <v>63</v>
      </c>
      <c r="K53" s="71">
        <f t="shared" si="5"/>
        <v>113.31</v>
      </c>
      <c r="L53" s="66">
        <f t="shared" si="1"/>
        <v>1.53308077391422</v>
      </c>
      <c r="M53" s="71">
        <f t="shared" si="5"/>
        <v>10396</v>
      </c>
      <c r="N53" s="71">
        <f t="shared" si="5"/>
        <v>37032</v>
      </c>
      <c r="O53" s="71">
        <f t="shared" si="5"/>
        <v>4277</v>
      </c>
      <c r="P53" s="71">
        <f t="shared" si="5"/>
        <v>3731.34</v>
      </c>
      <c r="Q53" s="66">
        <f t="shared" si="2"/>
        <v>10.075988334413481</v>
      </c>
    </row>
    <row r="54" spans="1:17" x14ac:dyDescent="0.2">
      <c r="A54" s="53">
        <v>46</v>
      </c>
      <c r="B54" s="54" t="s">
        <v>314</v>
      </c>
      <c r="C54" s="68">
        <v>1</v>
      </c>
      <c r="D54" s="68">
        <v>3</v>
      </c>
      <c r="E54" s="68">
        <v>0</v>
      </c>
      <c r="F54" s="68">
        <v>0</v>
      </c>
      <c r="G54" s="69">
        <f t="shared" si="0"/>
        <v>0</v>
      </c>
      <c r="H54" s="68">
        <v>0</v>
      </c>
      <c r="I54" s="68">
        <v>0</v>
      </c>
      <c r="J54" s="68">
        <v>0</v>
      </c>
      <c r="K54" s="68">
        <v>0</v>
      </c>
      <c r="L54" s="69" t="e">
        <f t="shared" si="1"/>
        <v>#DIV/0!</v>
      </c>
      <c r="M54" s="68">
        <v>51</v>
      </c>
      <c r="N54" s="68">
        <v>174</v>
      </c>
      <c r="O54" s="68">
        <v>0</v>
      </c>
      <c r="P54" s="68">
        <v>0</v>
      </c>
      <c r="Q54" s="69">
        <f t="shared" si="2"/>
        <v>0</v>
      </c>
    </row>
    <row r="55" spans="1:17" x14ac:dyDescent="0.2">
      <c r="A55" s="53">
        <v>47</v>
      </c>
      <c r="B55" s="54" t="s">
        <v>241</v>
      </c>
      <c r="C55" s="68">
        <v>12</v>
      </c>
      <c r="D55" s="68">
        <v>95</v>
      </c>
      <c r="E55" s="68">
        <v>0</v>
      </c>
      <c r="F55" s="68">
        <v>0</v>
      </c>
      <c r="G55" s="69">
        <f t="shared" si="0"/>
        <v>0</v>
      </c>
      <c r="H55" s="68">
        <v>551</v>
      </c>
      <c r="I55" s="68">
        <v>1854</v>
      </c>
      <c r="J55" s="68">
        <v>0</v>
      </c>
      <c r="K55" s="68">
        <v>0.03</v>
      </c>
      <c r="L55" s="69">
        <f t="shared" si="1"/>
        <v>1.6181229773462784E-3</v>
      </c>
      <c r="M55" s="68">
        <v>5917</v>
      </c>
      <c r="N55" s="68">
        <v>19905</v>
      </c>
      <c r="O55" s="68">
        <v>0</v>
      </c>
      <c r="P55" s="68">
        <v>148.94</v>
      </c>
      <c r="Q55" s="69">
        <f t="shared" si="2"/>
        <v>0.74825420748555638</v>
      </c>
    </row>
    <row r="56" spans="1:17" x14ac:dyDescent="0.2">
      <c r="A56" s="53">
        <v>48</v>
      </c>
      <c r="B56" s="54" t="s">
        <v>315</v>
      </c>
      <c r="C56" s="68">
        <v>0</v>
      </c>
      <c r="D56" s="68">
        <v>0</v>
      </c>
      <c r="E56" s="68">
        <v>0</v>
      </c>
      <c r="F56" s="68">
        <v>0</v>
      </c>
      <c r="G56" s="69" t="e">
        <f t="shared" si="0"/>
        <v>#DIV/0!</v>
      </c>
      <c r="H56" s="68">
        <v>0</v>
      </c>
      <c r="I56" s="68">
        <v>0</v>
      </c>
      <c r="J56" s="68">
        <v>0</v>
      </c>
      <c r="K56" s="68">
        <v>0</v>
      </c>
      <c r="L56" s="69" t="e">
        <f t="shared" si="1"/>
        <v>#DIV/0!</v>
      </c>
      <c r="M56" s="68">
        <v>40</v>
      </c>
      <c r="N56" s="68">
        <v>298</v>
      </c>
      <c r="O56" s="68">
        <v>0</v>
      </c>
      <c r="P56" s="68">
        <v>0</v>
      </c>
      <c r="Q56" s="69">
        <f t="shared" si="2"/>
        <v>0</v>
      </c>
    </row>
    <row r="57" spans="1:17" x14ac:dyDescent="0.2">
      <c r="A57" s="53">
        <v>49</v>
      </c>
      <c r="B57" s="54" t="s">
        <v>350</v>
      </c>
      <c r="C57" s="68">
        <v>0</v>
      </c>
      <c r="D57" s="68">
        <v>0</v>
      </c>
      <c r="E57" s="68">
        <v>0</v>
      </c>
      <c r="F57" s="68">
        <v>0</v>
      </c>
      <c r="G57" s="69" t="e">
        <f t="shared" si="0"/>
        <v>#DIV/0!</v>
      </c>
      <c r="H57" s="68">
        <v>2</v>
      </c>
      <c r="I57" s="68">
        <v>7</v>
      </c>
      <c r="J57" s="68">
        <v>0</v>
      </c>
      <c r="K57" s="68">
        <v>0</v>
      </c>
      <c r="L57" s="69">
        <f t="shared" si="1"/>
        <v>0</v>
      </c>
      <c r="M57" s="68">
        <v>10</v>
      </c>
      <c r="N57" s="68">
        <v>33</v>
      </c>
      <c r="O57" s="68">
        <v>0</v>
      </c>
      <c r="P57" s="68">
        <v>0</v>
      </c>
      <c r="Q57" s="69">
        <f t="shared" si="2"/>
        <v>0</v>
      </c>
    </row>
    <row r="58" spans="1:17" x14ac:dyDescent="0.2">
      <c r="A58" s="215"/>
      <c r="B58" s="191" t="s">
        <v>316</v>
      </c>
      <c r="C58" s="71">
        <f>SUM(C54:C57)</f>
        <v>13</v>
      </c>
      <c r="D58" s="71">
        <f t="shared" ref="D58:P58" si="6">SUM(D54:D57)</f>
        <v>98</v>
      </c>
      <c r="E58" s="71">
        <f t="shared" si="6"/>
        <v>0</v>
      </c>
      <c r="F58" s="71">
        <f t="shared" si="6"/>
        <v>0</v>
      </c>
      <c r="G58" s="66">
        <f t="shared" si="0"/>
        <v>0</v>
      </c>
      <c r="H58" s="71">
        <f t="shared" si="6"/>
        <v>553</v>
      </c>
      <c r="I58" s="71">
        <f t="shared" si="6"/>
        <v>1861</v>
      </c>
      <c r="J58" s="71">
        <f t="shared" si="6"/>
        <v>0</v>
      </c>
      <c r="K58" s="71">
        <f t="shared" si="6"/>
        <v>0.03</v>
      </c>
      <c r="L58" s="66">
        <f t="shared" si="1"/>
        <v>1.6120365394948952E-3</v>
      </c>
      <c r="M58" s="71">
        <f t="shared" si="6"/>
        <v>6018</v>
      </c>
      <c r="N58" s="71">
        <f t="shared" si="6"/>
        <v>20410</v>
      </c>
      <c r="O58" s="71">
        <f t="shared" si="6"/>
        <v>0</v>
      </c>
      <c r="P58" s="71">
        <f t="shared" si="6"/>
        <v>148.94</v>
      </c>
      <c r="Q58" s="66">
        <f t="shared" si="2"/>
        <v>0.72974032337089667</v>
      </c>
    </row>
    <row r="59" spans="1:17" x14ac:dyDescent="0.2">
      <c r="A59" s="215"/>
      <c r="B59" s="191" t="s">
        <v>242</v>
      </c>
      <c r="C59" s="71">
        <f>C58+C53+C49+C27</f>
        <v>2518</v>
      </c>
      <c r="D59" s="71">
        <f t="shared" ref="D59:P59" si="7">D58+D53+D49+D27</f>
        <v>52898</v>
      </c>
      <c r="E59" s="71">
        <f t="shared" si="7"/>
        <v>32</v>
      </c>
      <c r="F59" s="71">
        <f t="shared" si="7"/>
        <v>1450.01</v>
      </c>
      <c r="G59" s="66">
        <f t="shared" si="0"/>
        <v>2.7411433324511325</v>
      </c>
      <c r="H59" s="71">
        <f t="shared" si="7"/>
        <v>28775</v>
      </c>
      <c r="I59" s="71">
        <f t="shared" si="7"/>
        <v>113841</v>
      </c>
      <c r="J59" s="71">
        <f t="shared" si="7"/>
        <v>4258</v>
      </c>
      <c r="K59" s="71">
        <f t="shared" si="7"/>
        <v>13236.780000000002</v>
      </c>
      <c r="L59" s="66">
        <f t="shared" si="1"/>
        <v>11.627427728147154</v>
      </c>
      <c r="M59" s="71">
        <f t="shared" si="7"/>
        <v>188147</v>
      </c>
      <c r="N59" s="71">
        <f t="shared" si="7"/>
        <v>699641</v>
      </c>
      <c r="O59" s="71">
        <f t="shared" si="7"/>
        <v>28112</v>
      </c>
      <c r="P59" s="71">
        <f t="shared" si="7"/>
        <v>109149.94425</v>
      </c>
      <c r="Q59" s="66">
        <f t="shared" si="2"/>
        <v>15.600850186023976</v>
      </c>
    </row>
  </sheetData>
  <mergeCells count="16">
    <mergeCell ref="Q3:Q5"/>
    <mergeCell ref="A1:Q1"/>
    <mergeCell ref="A3:A5"/>
    <mergeCell ref="B3:B5"/>
    <mergeCell ref="E4:F4"/>
    <mergeCell ref="J4:K4"/>
    <mergeCell ref="O4:P4"/>
    <mergeCell ref="G3:G5"/>
    <mergeCell ref="C3:F3"/>
    <mergeCell ref="C4:D4"/>
    <mergeCell ref="H3:K3"/>
    <mergeCell ref="N2:P2"/>
    <mergeCell ref="H4:I4"/>
    <mergeCell ref="M3:P3"/>
    <mergeCell ref="M4:N4"/>
    <mergeCell ref="L3:L5"/>
  </mergeCells>
  <conditionalFormatting sqref="G1:G1048576 L1:L1048576 Q1:Q1048576">
    <cfRule type="cellIs" dxfId="27" priority="5" stopIfTrue="1" operator="greaterThan">
      <formula>100</formula>
    </cfRule>
  </conditionalFormatting>
  <conditionalFormatting sqref="T1:T1048576">
    <cfRule type="cellIs" dxfId="26" priority="2" operator="lessThan">
      <formula>0</formula>
    </cfRule>
  </conditionalFormatting>
  <pageMargins left="0.75" right="0.2" top="0.75" bottom="0.75" header="0.3" footer="0.3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9"/>
  <sheetViews>
    <sheetView zoomScaleNormal="100" workbookViewId="0">
      <pane xSplit="2" ySplit="5" topLeftCell="E46" activePane="bottomRight" state="frozen"/>
      <selection pane="topRight" activeCell="C1" sqref="C1"/>
      <selection pane="bottomLeft" activeCell="A6" sqref="A6"/>
      <selection pane="bottomRight" activeCell="O59" sqref="O59:P59"/>
    </sheetView>
  </sheetViews>
  <sheetFormatPr defaultColWidth="4.42578125" defaultRowHeight="13.5" x14ac:dyDescent="0.2"/>
  <cols>
    <col min="1" max="1" width="4.42578125" style="55"/>
    <col min="2" max="2" width="21.85546875" style="55" bestFit="1" customWidth="1"/>
    <col min="3" max="4" width="10.140625" style="75" bestFit="1" customWidth="1"/>
    <col min="5" max="5" width="8" style="75" bestFit="1" customWidth="1"/>
    <col min="6" max="6" width="8.140625" style="75" customWidth="1"/>
    <col min="7" max="7" width="8.140625" style="73" customWidth="1"/>
    <col min="8" max="8" width="8" style="75" bestFit="1" customWidth="1"/>
    <col min="9" max="11" width="8.140625" style="75" customWidth="1"/>
    <col min="12" max="12" width="8.140625" style="73" customWidth="1"/>
    <col min="13" max="13" width="8" style="75" bestFit="1" customWidth="1"/>
    <col min="14" max="14" width="8.140625" style="75" customWidth="1"/>
    <col min="15" max="15" width="10.140625" style="75" bestFit="1" customWidth="1"/>
    <col min="16" max="16" width="11.140625" style="75" customWidth="1"/>
    <col min="17" max="17" width="11.28515625" style="75" bestFit="1" customWidth="1"/>
    <col min="18" max="18" width="12.5703125" style="75" bestFit="1" customWidth="1"/>
    <col min="19" max="19" width="11.5703125" style="76" bestFit="1" customWidth="1"/>
    <col min="20" max="20" width="11.28515625" style="76" bestFit="1" customWidth="1"/>
    <col min="21" max="21" width="8" style="73" customWidth="1"/>
    <col min="22" max="22" width="8" style="73" bestFit="1" customWidth="1"/>
    <col min="23" max="23" width="12" style="75" bestFit="1" customWidth="1"/>
    <col min="24" max="24" width="4.42578125" style="55"/>
    <col min="25" max="25" width="7" style="55" bestFit="1" customWidth="1"/>
    <col min="26" max="16384" width="4.42578125" style="55"/>
  </cols>
  <sheetData>
    <row r="1" spans="1:22" ht="18.75" x14ac:dyDescent="0.2">
      <c r="A1" s="408" t="s">
        <v>329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</row>
    <row r="2" spans="1:22" x14ac:dyDescent="0.2">
      <c r="B2" s="72" t="s">
        <v>134</v>
      </c>
      <c r="J2" s="75" t="s">
        <v>142</v>
      </c>
      <c r="P2" s="76" t="s">
        <v>165</v>
      </c>
      <c r="Q2" s="76"/>
      <c r="R2" s="76"/>
    </row>
    <row r="3" spans="1:22" ht="15" customHeight="1" x14ac:dyDescent="0.2">
      <c r="A3" s="383" t="s">
        <v>120</v>
      </c>
      <c r="B3" s="383" t="s">
        <v>100</v>
      </c>
      <c r="C3" s="412" t="s">
        <v>35</v>
      </c>
      <c r="D3" s="412"/>
      <c r="E3" s="412"/>
      <c r="F3" s="412"/>
      <c r="G3" s="385" t="s">
        <v>158</v>
      </c>
      <c r="H3" s="412" t="s">
        <v>36</v>
      </c>
      <c r="I3" s="412"/>
      <c r="J3" s="412"/>
      <c r="K3" s="412"/>
      <c r="L3" s="385" t="s">
        <v>158</v>
      </c>
      <c r="M3" s="412" t="s">
        <v>53</v>
      </c>
      <c r="N3" s="412"/>
      <c r="O3" s="412"/>
      <c r="P3" s="412"/>
      <c r="Q3" s="412" t="s">
        <v>54</v>
      </c>
      <c r="R3" s="412"/>
      <c r="S3" s="412"/>
      <c r="T3" s="412"/>
      <c r="U3" s="385" t="s">
        <v>158</v>
      </c>
    </row>
    <row r="4" spans="1:22" ht="15" customHeight="1" x14ac:dyDescent="0.2">
      <c r="A4" s="383"/>
      <c r="B4" s="383"/>
      <c r="C4" s="412" t="s">
        <v>21</v>
      </c>
      <c r="D4" s="412"/>
      <c r="E4" s="412" t="s">
        <v>159</v>
      </c>
      <c r="F4" s="412"/>
      <c r="G4" s="385"/>
      <c r="H4" s="412" t="s">
        <v>21</v>
      </c>
      <c r="I4" s="412"/>
      <c r="J4" s="412" t="s">
        <v>159</v>
      </c>
      <c r="K4" s="412"/>
      <c r="L4" s="385"/>
      <c r="M4" s="412" t="s">
        <v>21</v>
      </c>
      <c r="N4" s="412"/>
      <c r="O4" s="412" t="s">
        <v>159</v>
      </c>
      <c r="P4" s="412"/>
      <c r="Q4" s="412" t="s">
        <v>21</v>
      </c>
      <c r="R4" s="412"/>
      <c r="S4" s="412" t="s">
        <v>159</v>
      </c>
      <c r="T4" s="412"/>
      <c r="U4" s="385"/>
    </row>
    <row r="5" spans="1:22" ht="15" customHeight="1" x14ac:dyDescent="0.2">
      <c r="A5" s="383"/>
      <c r="B5" s="383"/>
      <c r="C5" s="235" t="s">
        <v>124</v>
      </c>
      <c r="D5" s="235" t="s">
        <v>99</v>
      </c>
      <c r="E5" s="235" t="s">
        <v>124</v>
      </c>
      <c r="F5" s="235" t="s">
        <v>99</v>
      </c>
      <c r="G5" s="385"/>
      <c r="H5" s="235" t="s">
        <v>124</v>
      </c>
      <c r="I5" s="235" t="s">
        <v>99</v>
      </c>
      <c r="J5" s="235" t="s">
        <v>124</v>
      </c>
      <c r="K5" s="235" t="s">
        <v>99</v>
      </c>
      <c r="L5" s="385"/>
      <c r="M5" s="235" t="s">
        <v>124</v>
      </c>
      <c r="N5" s="235" t="s">
        <v>99</v>
      </c>
      <c r="O5" s="235" t="s">
        <v>124</v>
      </c>
      <c r="P5" s="235" t="s">
        <v>99</v>
      </c>
      <c r="Q5" s="235" t="s">
        <v>124</v>
      </c>
      <c r="R5" s="235" t="s">
        <v>99</v>
      </c>
      <c r="S5" s="235" t="s">
        <v>124</v>
      </c>
      <c r="T5" s="235" t="s">
        <v>99</v>
      </c>
      <c r="U5" s="385"/>
    </row>
    <row r="6" spans="1:22" x14ac:dyDescent="0.2">
      <c r="A6" s="53">
        <v>1</v>
      </c>
      <c r="B6" s="54" t="s">
        <v>55</v>
      </c>
      <c r="C6" s="68">
        <v>3162</v>
      </c>
      <c r="D6" s="68">
        <v>3692</v>
      </c>
      <c r="E6" s="68">
        <v>0</v>
      </c>
      <c r="F6" s="68">
        <v>0</v>
      </c>
      <c r="G6" s="69">
        <f>F6*100/D6</f>
        <v>0</v>
      </c>
      <c r="H6" s="68">
        <v>878</v>
      </c>
      <c r="I6" s="68">
        <v>765</v>
      </c>
      <c r="J6" s="68">
        <v>0</v>
      </c>
      <c r="K6" s="68">
        <v>0</v>
      </c>
      <c r="L6" s="69">
        <f>K6*100/I6</f>
        <v>0</v>
      </c>
      <c r="M6" s="68">
        <v>2391</v>
      </c>
      <c r="N6" s="68">
        <v>4661</v>
      </c>
      <c r="O6" s="68">
        <v>0</v>
      </c>
      <c r="P6" s="68">
        <v>0</v>
      </c>
      <c r="Q6" s="68">
        <f>M6+H6+C6+'ACP_PS_11(i)'!M6+'ACP_PS_11(i)'!H6+'ACP_PS_11(i)'!C6+ACP_MSME_10!C6+'ACP_Agri_9(ii)'!M6</f>
        <v>91219</v>
      </c>
      <c r="R6" s="68">
        <f>N6+I6+D6+'ACP_PS_11(i)'!N6+'ACP_PS_11(i)'!I6+'ACP_PS_11(i)'!D6+ACP_MSME_10!D6+'ACP_Agri_9(ii)'!N6</f>
        <v>257167</v>
      </c>
      <c r="S6" s="68">
        <f>O6+J6+E6+'ACP_PS_11(i)'!O6+'ACP_PS_11(i)'!J6+'ACP_PS_11(i)'!E6+ACP_MSME_10!O6+'ACP_Agri_9(ii)'!O6</f>
        <v>6054</v>
      </c>
      <c r="T6" s="68">
        <f>P6+K6+F6+'ACP_PS_11(i)'!P6+'ACP_PS_11(i)'!K6+'ACP_PS_11(i)'!F6+ACP_MSME_10!P6+'ACP_Agri_9(ii)'!P6</f>
        <v>14023</v>
      </c>
      <c r="U6" s="69">
        <f>T6*100/R6</f>
        <v>5.4528769243332151</v>
      </c>
      <c r="V6" s="73">
        <f>T6*100/'Pri Sec_outstanding_6'!P6</f>
        <v>3.1087818709444286</v>
      </c>
    </row>
    <row r="7" spans="1:22" x14ac:dyDescent="0.2">
      <c r="A7" s="53">
        <v>2</v>
      </c>
      <c r="B7" s="54" t="s">
        <v>56</v>
      </c>
      <c r="C7" s="68">
        <v>466</v>
      </c>
      <c r="D7" s="68">
        <v>705</v>
      </c>
      <c r="E7" s="68">
        <v>0</v>
      </c>
      <c r="F7" s="68">
        <v>0</v>
      </c>
      <c r="G7" s="69">
        <f t="shared" ref="G7:G59" si="0">F7*100/D7</f>
        <v>0</v>
      </c>
      <c r="H7" s="68">
        <v>153</v>
      </c>
      <c r="I7" s="68">
        <v>172</v>
      </c>
      <c r="J7" s="68">
        <v>0</v>
      </c>
      <c r="K7" s="68">
        <v>0</v>
      </c>
      <c r="L7" s="69">
        <f t="shared" ref="L7:L59" si="1">K7*100/I7</f>
        <v>0</v>
      </c>
      <c r="M7" s="68">
        <v>255</v>
      </c>
      <c r="N7" s="68">
        <v>520</v>
      </c>
      <c r="O7" s="68">
        <v>0</v>
      </c>
      <c r="P7" s="68">
        <v>0</v>
      </c>
      <c r="Q7" s="68">
        <f>M7+H7+C7+'ACP_PS_11(i)'!M7+'ACP_PS_11(i)'!H7+'ACP_PS_11(i)'!C7+ACP_MSME_10!C7+'ACP_Agri_9(ii)'!M7</f>
        <v>10145</v>
      </c>
      <c r="R7" s="68">
        <f>N7+I7+D7+'ACP_PS_11(i)'!N7+'ACP_PS_11(i)'!I7+'ACP_PS_11(i)'!D7+ACP_MSME_10!D7+'ACP_Agri_9(ii)'!N7</f>
        <v>32737</v>
      </c>
      <c r="S7" s="68">
        <f>O7+J7+E7+'ACP_PS_11(i)'!O7+'ACP_PS_11(i)'!J7+'ACP_PS_11(i)'!E7+ACP_MSME_10!O7+'ACP_Agri_9(ii)'!O7</f>
        <v>5428</v>
      </c>
      <c r="T7" s="68">
        <f>P7+K7+F7+'ACP_PS_11(i)'!P7+'ACP_PS_11(i)'!K7+'ACP_PS_11(i)'!F7+ACP_MSME_10!P7+'ACP_Agri_9(ii)'!P7</f>
        <v>25464.73</v>
      </c>
      <c r="U7" s="69">
        <f t="shared" ref="U7:U59" si="2">T7*100/R7</f>
        <v>77.785777560558387</v>
      </c>
      <c r="V7" s="73">
        <f>T7*100/'Pri Sec_outstanding_6'!P7</f>
        <v>63.4041189584932</v>
      </c>
    </row>
    <row r="8" spans="1:22" x14ac:dyDescent="0.2">
      <c r="A8" s="53">
        <v>3</v>
      </c>
      <c r="B8" s="54" t="s">
        <v>57</v>
      </c>
      <c r="C8" s="68">
        <v>5156</v>
      </c>
      <c r="D8" s="68">
        <v>8023</v>
      </c>
      <c r="E8" s="68">
        <v>0</v>
      </c>
      <c r="F8" s="68">
        <v>0</v>
      </c>
      <c r="G8" s="69">
        <f t="shared" si="0"/>
        <v>0</v>
      </c>
      <c r="H8" s="68">
        <v>1491</v>
      </c>
      <c r="I8" s="68">
        <v>1724</v>
      </c>
      <c r="J8" s="68">
        <v>0</v>
      </c>
      <c r="K8" s="68">
        <v>0</v>
      </c>
      <c r="L8" s="69">
        <f t="shared" si="1"/>
        <v>0</v>
      </c>
      <c r="M8" s="68">
        <v>3278</v>
      </c>
      <c r="N8" s="68">
        <v>9857</v>
      </c>
      <c r="O8" s="68">
        <v>203</v>
      </c>
      <c r="P8" s="68">
        <v>1256</v>
      </c>
      <c r="Q8" s="68">
        <f>M8+H8+C8+'ACP_PS_11(i)'!M8+'ACP_PS_11(i)'!H8+'ACP_PS_11(i)'!C8+ACP_MSME_10!C8+'ACP_Agri_9(ii)'!M8</f>
        <v>90562</v>
      </c>
      <c r="R8" s="68">
        <f>N8+I8+D8+'ACP_PS_11(i)'!N8+'ACP_PS_11(i)'!I8+'ACP_PS_11(i)'!D8+ACP_MSME_10!D8+'ACP_Agri_9(ii)'!N8</f>
        <v>271303</v>
      </c>
      <c r="S8" s="68">
        <f>O8+J8+E8+'ACP_PS_11(i)'!O8+'ACP_PS_11(i)'!J8+'ACP_PS_11(i)'!E8+ACP_MSME_10!O8+'ACP_Agri_9(ii)'!O8</f>
        <v>23128</v>
      </c>
      <c r="T8" s="68">
        <f>P8+K8+F8+'ACP_PS_11(i)'!P8+'ACP_PS_11(i)'!K8+'ACP_PS_11(i)'!F8+ACP_MSME_10!P8+'ACP_Agri_9(ii)'!P8</f>
        <v>78311</v>
      </c>
      <c r="U8" s="69">
        <f t="shared" si="2"/>
        <v>28.864774808977415</v>
      </c>
      <c r="V8" s="73">
        <f>T8*100/'Pri Sec_outstanding_6'!P8</f>
        <v>13.077770912309413</v>
      </c>
    </row>
    <row r="9" spans="1:22" x14ac:dyDescent="0.2">
      <c r="A9" s="53">
        <v>4</v>
      </c>
      <c r="B9" s="54" t="s">
        <v>58</v>
      </c>
      <c r="C9" s="68">
        <v>8120</v>
      </c>
      <c r="D9" s="68">
        <v>13058</v>
      </c>
      <c r="E9" s="68">
        <v>0</v>
      </c>
      <c r="F9" s="68">
        <v>0</v>
      </c>
      <c r="G9" s="69">
        <f t="shared" si="0"/>
        <v>0</v>
      </c>
      <c r="H9" s="68">
        <v>1811</v>
      </c>
      <c r="I9" s="68">
        <v>2101</v>
      </c>
      <c r="J9" s="68">
        <v>8</v>
      </c>
      <c r="K9" s="68">
        <v>15</v>
      </c>
      <c r="L9" s="69">
        <f t="shared" si="1"/>
        <v>0.71394574012375056</v>
      </c>
      <c r="M9" s="68">
        <v>4351</v>
      </c>
      <c r="N9" s="68">
        <v>12823</v>
      </c>
      <c r="O9" s="68">
        <v>205</v>
      </c>
      <c r="P9" s="68">
        <v>103</v>
      </c>
      <c r="Q9" s="68">
        <f>M9+H9+C9+'ACP_PS_11(i)'!M9+'ACP_PS_11(i)'!H9+'ACP_PS_11(i)'!C9+ACP_MSME_10!C9+'ACP_Agri_9(ii)'!M9</f>
        <v>334119</v>
      </c>
      <c r="R9" s="68">
        <f>N9+I9+D9+'ACP_PS_11(i)'!N9+'ACP_PS_11(i)'!I9+'ACP_PS_11(i)'!D9+ACP_MSME_10!D9+'ACP_Agri_9(ii)'!N9</f>
        <v>913455</v>
      </c>
      <c r="S9" s="68">
        <f>O9+J9+E9+'ACP_PS_11(i)'!O9+'ACP_PS_11(i)'!J9+'ACP_PS_11(i)'!E9+ACP_MSME_10!O9+'ACP_Agri_9(ii)'!O9</f>
        <v>219417</v>
      </c>
      <c r="T9" s="68">
        <f>P9+K9+F9+'ACP_PS_11(i)'!P9+'ACP_PS_11(i)'!K9+'ACP_PS_11(i)'!F9+ACP_MSME_10!P9+'ACP_Agri_9(ii)'!P9</f>
        <v>295594.75</v>
      </c>
      <c r="U9" s="69">
        <f t="shared" si="2"/>
        <v>32.360077945821089</v>
      </c>
      <c r="V9" s="73">
        <f>T9*100/'Pri Sec_outstanding_6'!P9</f>
        <v>21.652786710402751</v>
      </c>
    </row>
    <row r="10" spans="1:22" x14ac:dyDescent="0.2">
      <c r="A10" s="53">
        <v>5</v>
      </c>
      <c r="B10" s="54" t="s">
        <v>59</v>
      </c>
      <c r="C10" s="68">
        <v>1952</v>
      </c>
      <c r="D10" s="68">
        <v>3480</v>
      </c>
      <c r="E10" s="68">
        <v>1</v>
      </c>
      <c r="F10" s="68">
        <v>4</v>
      </c>
      <c r="G10" s="69">
        <f t="shared" si="0"/>
        <v>0.11494252873563218</v>
      </c>
      <c r="H10" s="68">
        <v>386</v>
      </c>
      <c r="I10" s="68">
        <v>456</v>
      </c>
      <c r="J10" s="68">
        <v>1</v>
      </c>
      <c r="K10" s="68">
        <v>10</v>
      </c>
      <c r="L10" s="69">
        <f t="shared" si="1"/>
        <v>2.192982456140351</v>
      </c>
      <c r="M10" s="68">
        <v>5716</v>
      </c>
      <c r="N10" s="68">
        <v>10470</v>
      </c>
      <c r="O10" s="68">
        <v>316</v>
      </c>
      <c r="P10" s="68">
        <v>586.11</v>
      </c>
      <c r="Q10" s="68">
        <f>M10+H10+C10+'ACP_PS_11(i)'!M10+'ACP_PS_11(i)'!H10+'ACP_PS_11(i)'!C10+ACP_MSME_10!C10+'ACP_Agri_9(ii)'!M10</f>
        <v>80932</v>
      </c>
      <c r="R10" s="68">
        <f>N10+I10+D10+'ACP_PS_11(i)'!N10+'ACP_PS_11(i)'!I10+'ACP_PS_11(i)'!D10+ACP_MSME_10!D10+'ACP_Agri_9(ii)'!N10</f>
        <v>221066</v>
      </c>
      <c r="S10" s="68">
        <f>O10+J10+E10+'ACP_PS_11(i)'!O10+'ACP_PS_11(i)'!J10+'ACP_PS_11(i)'!E10+ACP_MSME_10!O10+'ACP_Agri_9(ii)'!O10</f>
        <v>24290</v>
      </c>
      <c r="T10" s="68">
        <f>P10+K10+F10+'ACP_PS_11(i)'!P10+'ACP_PS_11(i)'!K10+'ACP_PS_11(i)'!F10+ACP_MSME_10!P10+'ACP_Agri_9(ii)'!P10</f>
        <v>73464.569999999992</v>
      </c>
      <c r="U10" s="69">
        <f t="shared" si="2"/>
        <v>33.231962400369113</v>
      </c>
      <c r="V10" s="73">
        <f>T10*100/'Pri Sec_outstanding_6'!P10</f>
        <v>32.743183013469057</v>
      </c>
    </row>
    <row r="11" spans="1:22" x14ac:dyDescent="0.2">
      <c r="A11" s="53">
        <v>6</v>
      </c>
      <c r="B11" s="54" t="s">
        <v>60</v>
      </c>
      <c r="C11" s="68">
        <v>1715</v>
      </c>
      <c r="D11" s="68">
        <v>2683</v>
      </c>
      <c r="E11" s="68">
        <v>0</v>
      </c>
      <c r="F11" s="68">
        <v>0</v>
      </c>
      <c r="G11" s="69">
        <f t="shared" si="0"/>
        <v>0</v>
      </c>
      <c r="H11" s="68">
        <v>678</v>
      </c>
      <c r="I11" s="68">
        <v>766</v>
      </c>
      <c r="J11" s="68">
        <v>0</v>
      </c>
      <c r="K11" s="68">
        <v>0</v>
      </c>
      <c r="L11" s="69">
        <f t="shared" si="1"/>
        <v>0</v>
      </c>
      <c r="M11" s="68">
        <v>1789</v>
      </c>
      <c r="N11" s="68">
        <v>5673</v>
      </c>
      <c r="O11" s="68">
        <v>8817</v>
      </c>
      <c r="P11" s="68">
        <v>15858.3</v>
      </c>
      <c r="Q11" s="68">
        <f>M11+H11+C11+'ACP_PS_11(i)'!M11+'ACP_PS_11(i)'!H11+'ACP_PS_11(i)'!C11+ACP_MSME_10!C11+'ACP_Agri_9(ii)'!M11</f>
        <v>62892</v>
      </c>
      <c r="R11" s="68">
        <f>N11+I11+D11+'ACP_PS_11(i)'!N11+'ACP_PS_11(i)'!I11+'ACP_PS_11(i)'!D11+ACP_MSME_10!D11+'ACP_Agri_9(ii)'!N11</f>
        <v>176951</v>
      </c>
      <c r="S11" s="68">
        <f>O11+J11+E11+'ACP_PS_11(i)'!O11+'ACP_PS_11(i)'!J11+'ACP_PS_11(i)'!E11+ACP_MSME_10!O11+'ACP_Agri_9(ii)'!O11</f>
        <v>21655</v>
      </c>
      <c r="T11" s="68">
        <f>P11+K11+F11+'ACP_PS_11(i)'!P11+'ACP_PS_11(i)'!K11+'ACP_PS_11(i)'!F11+ACP_MSME_10!P11+'ACP_Agri_9(ii)'!P11</f>
        <v>43553.41</v>
      </c>
      <c r="U11" s="69">
        <f t="shared" si="2"/>
        <v>24.613260168069125</v>
      </c>
      <c r="V11" s="73">
        <f>T11*100/'Pri Sec_outstanding_6'!P11</f>
        <v>14.056665972118406</v>
      </c>
    </row>
    <row r="12" spans="1:22" x14ac:dyDescent="0.2">
      <c r="A12" s="53">
        <v>7</v>
      </c>
      <c r="B12" s="54" t="s">
        <v>61</v>
      </c>
      <c r="C12" s="68">
        <v>2863</v>
      </c>
      <c r="D12" s="68">
        <v>5071</v>
      </c>
      <c r="E12" s="68">
        <v>0</v>
      </c>
      <c r="F12" s="68">
        <v>0</v>
      </c>
      <c r="G12" s="69">
        <f t="shared" si="0"/>
        <v>0</v>
      </c>
      <c r="H12" s="68">
        <v>1068</v>
      </c>
      <c r="I12" s="68">
        <v>1272</v>
      </c>
      <c r="J12" s="68">
        <v>0</v>
      </c>
      <c r="K12" s="68">
        <v>0</v>
      </c>
      <c r="L12" s="69">
        <f t="shared" si="1"/>
        <v>0</v>
      </c>
      <c r="M12" s="68">
        <v>14381</v>
      </c>
      <c r="N12" s="68">
        <v>41835</v>
      </c>
      <c r="O12" s="68">
        <v>0</v>
      </c>
      <c r="P12" s="68">
        <v>0</v>
      </c>
      <c r="Q12" s="68">
        <f>M12+H12+C12+'ACP_PS_11(i)'!M12+'ACP_PS_11(i)'!H12+'ACP_PS_11(i)'!C12+ACP_MSME_10!C12+'ACP_Agri_9(ii)'!M12</f>
        <v>308526</v>
      </c>
      <c r="R12" s="68">
        <f>N12+I12+D12+'ACP_PS_11(i)'!N12+'ACP_PS_11(i)'!I12+'ACP_PS_11(i)'!D12+ACP_MSME_10!D12+'ACP_Agri_9(ii)'!N12</f>
        <v>971699</v>
      </c>
      <c r="S12" s="68">
        <f>O12+J12+E12+'ACP_PS_11(i)'!O12+'ACP_PS_11(i)'!J12+'ACP_PS_11(i)'!E12+ACP_MSME_10!O12+'ACP_Agri_9(ii)'!O12</f>
        <v>65057</v>
      </c>
      <c r="T12" s="68">
        <f>P12+K12+F12+'ACP_PS_11(i)'!P12+'ACP_PS_11(i)'!K12+'ACP_PS_11(i)'!F12+ACP_MSME_10!P12+'ACP_Agri_9(ii)'!P12</f>
        <v>185785</v>
      </c>
      <c r="U12" s="69">
        <f t="shared" si="2"/>
        <v>19.119603910264392</v>
      </c>
      <c r="V12" s="73">
        <f>T12*100/'Pri Sec_outstanding_6'!P12</f>
        <v>18.842655183010628</v>
      </c>
    </row>
    <row r="13" spans="1:22" x14ac:dyDescent="0.2">
      <c r="A13" s="53">
        <v>8</v>
      </c>
      <c r="B13" s="54" t="s">
        <v>48</v>
      </c>
      <c r="C13" s="68">
        <v>798</v>
      </c>
      <c r="D13" s="68">
        <v>1238</v>
      </c>
      <c r="E13" s="68">
        <v>0</v>
      </c>
      <c r="F13" s="68">
        <v>0</v>
      </c>
      <c r="G13" s="69">
        <f t="shared" si="0"/>
        <v>0</v>
      </c>
      <c r="H13" s="68">
        <v>167</v>
      </c>
      <c r="I13" s="68">
        <v>193</v>
      </c>
      <c r="J13" s="68">
        <v>0</v>
      </c>
      <c r="K13" s="68">
        <v>0</v>
      </c>
      <c r="L13" s="69">
        <f t="shared" si="1"/>
        <v>0</v>
      </c>
      <c r="M13" s="68">
        <v>846</v>
      </c>
      <c r="N13" s="68">
        <v>1857</v>
      </c>
      <c r="O13" s="68">
        <v>0</v>
      </c>
      <c r="P13" s="68">
        <v>0</v>
      </c>
      <c r="Q13" s="68">
        <f>M13+H13+C13+'ACP_PS_11(i)'!M13+'ACP_PS_11(i)'!H13+'ACP_PS_11(i)'!C13+ACP_MSME_10!C13+'ACP_Agri_9(ii)'!M13</f>
        <v>14136</v>
      </c>
      <c r="R13" s="68">
        <f>N13+I13+D13+'ACP_PS_11(i)'!N13+'ACP_PS_11(i)'!I13+'ACP_PS_11(i)'!D13+ACP_MSME_10!D13+'ACP_Agri_9(ii)'!N13</f>
        <v>43468</v>
      </c>
      <c r="S13" s="68">
        <f>O13+J13+E13+'ACP_PS_11(i)'!O13+'ACP_PS_11(i)'!J13+'ACP_PS_11(i)'!E13+ACP_MSME_10!O13+'ACP_Agri_9(ii)'!O13</f>
        <v>1093</v>
      </c>
      <c r="T13" s="68">
        <f>P13+K13+F13+'ACP_PS_11(i)'!P13+'ACP_PS_11(i)'!K13+'ACP_PS_11(i)'!F13+ACP_MSME_10!P13+'ACP_Agri_9(ii)'!P13</f>
        <v>4450.6399999999994</v>
      </c>
      <c r="U13" s="69">
        <f t="shared" si="2"/>
        <v>10.238888377657126</v>
      </c>
      <c r="V13" s="73">
        <f>T13*100/'Pri Sec_outstanding_6'!P13</f>
        <v>4.7222646634411332</v>
      </c>
    </row>
    <row r="14" spans="1:22" x14ac:dyDescent="0.2">
      <c r="A14" s="53">
        <v>9</v>
      </c>
      <c r="B14" s="54" t="s">
        <v>49</v>
      </c>
      <c r="C14" s="68">
        <v>1252</v>
      </c>
      <c r="D14" s="68">
        <v>1956</v>
      </c>
      <c r="E14" s="68">
        <v>0</v>
      </c>
      <c r="F14" s="68">
        <v>0</v>
      </c>
      <c r="G14" s="69">
        <f t="shared" si="0"/>
        <v>0</v>
      </c>
      <c r="H14" s="68">
        <v>387</v>
      </c>
      <c r="I14" s="68">
        <v>434</v>
      </c>
      <c r="J14" s="68">
        <v>0</v>
      </c>
      <c r="K14" s="68">
        <v>0</v>
      </c>
      <c r="L14" s="69">
        <f t="shared" si="1"/>
        <v>0</v>
      </c>
      <c r="M14" s="68">
        <v>988</v>
      </c>
      <c r="N14" s="68">
        <v>2561</v>
      </c>
      <c r="O14" s="68">
        <v>5</v>
      </c>
      <c r="P14" s="68">
        <v>4</v>
      </c>
      <c r="Q14" s="68">
        <f>M14+H14+C14+'ACP_PS_11(i)'!M14+'ACP_PS_11(i)'!H14+'ACP_PS_11(i)'!C14+ACP_MSME_10!C14+'ACP_Agri_9(ii)'!M14</f>
        <v>28354</v>
      </c>
      <c r="R14" s="68">
        <f>N14+I14+D14+'ACP_PS_11(i)'!N14+'ACP_PS_11(i)'!I14+'ACP_PS_11(i)'!D14+ACP_MSME_10!D14+'ACP_Agri_9(ii)'!N14</f>
        <v>82699</v>
      </c>
      <c r="S14" s="68">
        <f>O14+J14+E14+'ACP_PS_11(i)'!O14+'ACP_PS_11(i)'!J14+'ACP_PS_11(i)'!E14+ACP_MSME_10!O14+'ACP_Agri_9(ii)'!O14</f>
        <v>3329</v>
      </c>
      <c r="T14" s="68">
        <f>P14+K14+F14+'ACP_PS_11(i)'!P14+'ACP_PS_11(i)'!K14+'ACP_PS_11(i)'!F14+ACP_MSME_10!P14+'ACP_Agri_9(ii)'!P14</f>
        <v>10415</v>
      </c>
      <c r="U14" s="69">
        <f t="shared" si="2"/>
        <v>12.593864496547722</v>
      </c>
      <c r="V14" s="73">
        <f>T14*100/'Pri Sec_outstanding_6'!P14</f>
        <v>14.875596309309566</v>
      </c>
    </row>
    <row r="15" spans="1:22" x14ac:dyDescent="0.2">
      <c r="A15" s="53">
        <v>10</v>
      </c>
      <c r="B15" s="54" t="s">
        <v>81</v>
      </c>
      <c r="C15" s="68">
        <v>1700</v>
      </c>
      <c r="D15" s="68">
        <v>2753</v>
      </c>
      <c r="E15" s="68">
        <v>2</v>
      </c>
      <c r="F15" s="68">
        <v>2</v>
      </c>
      <c r="G15" s="69">
        <f t="shared" si="0"/>
        <v>7.2648020341445699E-2</v>
      </c>
      <c r="H15" s="68">
        <v>277</v>
      </c>
      <c r="I15" s="68">
        <v>345</v>
      </c>
      <c r="J15" s="68">
        <v>0</v>
      </c>
      <c r="K15" s="68">
        <v>0</v>
      </c>
      <c r="L15" s="69">
        <f t="shared" si="1"/>
        <v>0</v>
      </c>
      <c r="M15" s="68">
        <v>627</v>
      </c>
      <c r="N15" s="68">
        <v>1902</v>
      </c>
      <c r="O15" s="68">
        <v>666</v>
      </c>
      <c r="P15" s="68">
        <v>7744</v>
      </c>
      <c r="Q15" s="68">
        <f>M15+H15+C15+'ACP_PS_11(i)'!M15+'ACP_PS_11(i)'!H15+'ACP_PS_11(i)'!C15+ACP_MSME_10!C15+'ACP_Agri_9(ii)'!M15</f>
        <v>28687</v>
      </c>
      <c r="R15" s="68">
        <f>N15+I15+D15+'ACP_PS_11(i)'!N15+'ACP_PS_11(i)'!I15+'ACP_PS_11(i)'!D15+ACP_MSME_10!D15+'ACP_Agri_9(ii)'!N15</f>
        <v>84535</v>
      </c>
      <c r="S15" s="68">
        <f>O15+J15+E15+'ACP_PS_11(i)'!O15+'ACP_PS_11(i)'!J15+'ACP_PS_11(i)'!E15+ACP_MSME_10!O15+'ACP_Agri_9(ii)'!O15</f>
        <v>7813</v>
      </c>
      <c r="T15" s="68">
        <f>P15+K15+F15+'ACP_PS_11(i)'!P15+'ACP_PS_11(i)'!K15+'ACP_PS_11(i)'!F15+ACP_MSME_10!P15+'ACP_Agri_9(ii)'!P15</f>
        <v>53146</v>
      </c>
      <c r="U15" s="69">
        <f t="shared" si="2"/>
        <v>62.868634293487908</v>
      </c>
      <c r="V15" s="73">
        <f>T15*100/'Pri Sec_outstanding_6'!P15</f>
        <v>25.171691911298037</v>
      </c>
    </row>
    <row r="16" spans="1:22" x14ac:dyDescent="0.2">
      <c r="A16" s="53">
        <v>11</v>
      </c>
      <c r="B16" s="54" t="s">
        <v>62</v>
      </c>
      <c r="C16" s="68">
        <v>451</v>
      </c>
      <c r="D16" s="68">
        <v>705</v>
      </c>
      <c r="E16" s="68">
        <v>0</v>
      </c>
      <c r="F16" s="68">
        <v>0</v>
      </c>
      <c r="G16" s="69">
        <f t="shared" si="0"/>
        <v>0</v>
      </c>
      <c r="H16" s="68">
        <v>97</v>
      </c>
      <c r="I16" s="68">
        <v>107</v>
      </c>
      <c r="J16" s="68">
        <v>1</v>
      </c>
      <c r="K16" s="68">
        <v>8.9700000000000006</v>
      </c>
      <c r="L16" s="69">
        <f t="shared" si="1"/>
        <v>8.3831775700934585</v>
      </c>
      <c r="M16" s="68">
        <v>319</v>
      </c>
      <c r="N16" s="68">
        <v>878</v>
      </c>
      <c r="O16" s="68">
        <v>412</v>
      </c>
      <c r="P16" s="68">
        <v>3475</v>
      </c>
      <c r="Q16" s="68">
        <f>M16+H16+C16+'ACP_PS_11(i)'!M16+'ACP_PS_11(i)'!H16+'ACP_PS_11(i)'!C16+ACP_MSME_10!C16+'ACP_Agri_9(ii)'!M16</f>
        <v>8193</v>
      </c>
      <c r="R16" s="68">
        <f>N16+I16+D16+'ACP_PS_11(i)'!N16+'ACP_PS_11(i)'!I16+'ACP_PS_11(i)'!D16+ACP_MSME_10!D16+'ACP_Agri_9(ii)'!N16</f>
        <v>28676</v>
      </c>
      <c r="S16" s="68">
        <f>O16+J16+E16+'ACP_PS_11(i)'!O16+'ACP_PS_11(i)'!J16+'ACP_PS_11(i)'!E16+ACP_MSME_10!O16+'ACP_Agri_9(ii)'!O16</f>
        <v>8740</v>
      </c>
      <c r="T16" s="68">
        <f>P16+K16+F16+'ACP_PS_11(i)'!P16+'ACP_PS_11(i)'!K16+'ACP_PS_11(i)'!F16+ACP_MSME_10!P16+'ACP_Agri_9(ii)'!P16</f>
        <v>27272.07</v>
      </c>
      <c r="U16" s="69">
        <f t="shared" si="2"/>
        <v>95.104163760636069</v>
      </c>
      <c r="V16" s="73">
        <f>T16*100/'Pri Sec_outstanding_6'!P16</f>
        <v>122.52666111661972</v>
      </c>
    </row>
    <row r="17" spans="1:22" x14ac:dyDescent="0.2">
      <c r="A17" s="53">
        <v>12</v>
      </c>
      <c r="B17" s="54" t="s">
        <v>63</v>
      </c>
      <c r="C17" s="68">
        <v>580</v>
      </c>
      <c r="D17" s="68">
        <v>934</v>
      </c>
      <c r="E17" s="68">
        <v>0</v>
      </c>
      <c r="F17" s="68">
        <v>0</v>
      </c>
      <c r="G17" s="69">
        <f t="shared" si="0"/>
        <v>0</v>
      </c>
      <c r="H17" s="68">
        <v>132</v>
      </c>
      <c r="I17" s="68">
        <v>160</v>
      </c>
      <c r="J17" s="68">
        <v>0</v>
      </c>
      <c r="K17" s="68">
        <v>0</v>
      </c>
      <c r="L17" s="69">
        <f t="shared" si="1"/>
        <v>0</v>
      </c>
      <c r="M17" s="68">
        <v>869</v>
      </c>
      <c r="N17" s="68">
        <v>2510</v>
      </c>
      <c r="O17" s="68">
        <v>0</v>
      </c>
      <c r="P17" s="68">
        <v>0</v>
      </c>
      <c r="Q17" s="68">
        <f>M17+H17+C17+'ACP_PS_11(i)'!M17+'ACP_PS_11(i)'!H17+'ACP_PS_11(i)'!C17+ACP_MSME_10!C17+'ACP_Agri_9(ii)'!M17</f>
        <v>12438</v>
      </c>
      <c r="R17" s="68">
        <f>N17+I17+D17+'ACP_PS_11(i)'!N17+'ACP_PS_11(i)'!I17+'ACP_PS_11(i)'!D17+ACP_MSME_10!D17+'ACP_Agri_9(ii)'!N17</f>
        <v>39394</v>
      </c>
      <c r="S17" s="68">
        <f>O17+J17+E17+'ACP_PS_11(i)'!O17+'ACP_PS_11(i)'!J17+'ACP_PS_11(i)'!E17+ACP_MSME_10!O17+'ACP_Agri_9(ii)'!O17</f>
        <v>1395</v>
      </c>
      <c r="T17" s="68">
        <f>P17+K17+F17+'ACP_PS_11(i)'!P17+'ACP_PS_11(i)'!K17+'ACP_PS_11(i)'!F17+ACP_MSME_10!P17+'ACP_Agri_9(ii)'!P17</f>
        <v>5924.1100000000006</v>
      </c>
      <c r="U17" s="69">
        <f t="shared" si="2"/>
        <v>15.038102249073463</v>
      </c>
      <c r="V17" s="73">
        <f>T17*100/'Pri Sec_outstanding_6'!P17</f>
        <v>9.5961868662325465</v>
      </c>
    </row>
    <row r="18" spans="1:22" x14ac:dyDescent="0.2">
      <c r="A18" s="53">
        <v>13</v>
      </c>
      <c r="B18" s="54" t="s">
        <v>199</v>
      </c>
      <c r="C18" s="68">
        <v>766</v>
      </c>
      <c r="D18" s="68">
        <v>1226</v>
      </c>
      <c r="E18" s="68">
        <v>0</v>
      </c>
      <c r="F18" s="68">
        <v>0</v>
      </c>
      <c r="G18" s="69">
        <f t="shared" si="0"/>
        <v>0</v>
      </c>
      <c r="H18" s="68">
        <v>283</v>
      </c>
      <c r="I18" s="68">
        <v>324</v>
      </c>
      <c r="J18" s="68">
        <v>0</v>
      </c>
      <c r="K18" s="68">
        <v>0</v>
      </c>
      <c r="L18" s="69">
        <f t="shared" si="1"/>
        <v>0</v>
      </c>
      <c r="M18" s="68">
        <v>2006</v>
      </c>
      <c r="N18" s="68">
        <v>4502</v>
      </c>
      <c r="O18" s="68">
        <v>4</v>
      </c>
      <c r="P18" s="68">
        <v>1.1100000000000001</v>
      </c>
      <c r="Q18" s="68">
        <f>M18+H18+C18+'ACP_PS_11(i)'!M18+'ACP_PS_11(i)'!H18+'ACP_PS_11(i)'!C18+ACP_MSME_10!C18+'ACP_Agri_9(ii)'!M18</f>
        <v>30466</v>
      </c>
      <c r="R18" s="68">
        <f>N18+I18+D18+'ACP_PS_11(i)'!N18+'ACP_PS_11(i)'!I18+'ACP_PS_11(i)'!D18+ACP_MSME_10!D18+'ACP_Agri_9(ii)'!N18</f>
        <v>94613</v>
      </c>
      <c r="S18" s="68">
        <f>O18+J18+E18+'ACP_PS_11(i)'!O18+'ACP_PS_11(i)'!J18+'ACP_PS_11(i)'!E18+ACP_MSME_10!O18+'ACP_Agri_9(ii)'!O18</f>
        <v>2757</v>
      </c>
      <c r="T18" s="68">
        <f>P18+K18+F18+'ACP_PS_11(i)'!P18+'ACP_PS_11(i)'!K18+'ACP_PS_11(i)'!F18+ACP_MSME_10!P18+'ACP_Agri_9(ii)'!P18</f>
        <v>8834.36</v>
      </c>
      <c r="U18" s="69">
        <f t="shared" si="2"/>
        <v>9.3373637872174022</v>
      </c>
      <c r="V18" s="73">
        <f>T18*100/'Pri Sec_outstanding_6'!P18</f>
        <v>6.3810323633148496</v>
      </c>
    </row>
    <row r="19" spans="1:22" x14ac:dyDescent="0.2">
      <c r="A19" s="53">
        <v>14</v>
      </c>
      <c r="B19" s="54" t="s">
        <v>200</v>
      </c>
      <c r="C19" s="68">
        <v>545</v>
      </c>
      <c r="D19" s="68">
        <v>864</v>
      </c>
      <c r="E19" s="68">
        <v>0</v>
      </c>
      <c r="F19" s="68">
        <v>0</v>
      </c>
      <c r="G19" s="69">
        <f t="shared" si="0"/>
        <v>0</v>
      </c>
      <c r="H19" s="68">
        <v>98</v>
      </c>
      <c r="I19" s="68">
        <v>106</v>
      </c>
      <c r="J19" s="68">
        <v>0</v>
      </c>
      <c r="K19" s="68">
        <v>0</v>
      </c>
      <c r="L19" s="69">
        <f t="shared" si="1"/>
        <v>0</v>
      </c>
      <c r="M19" s="68">
        <v>1356</v>
      </c>
      <c r="N19" s="68">
        <v>2964</v>
      </c>
      <c r="O19" s="68">
        <v>23</v>
      </c>
      <c r="P19" s="68">
        <v>65.39</v>
      </c>
      <c r="Q19" s="68">
        <f>M19+H19+C19+'ACP_PS_11(i)'!M19+'ACP_PS_11(i)'!H19+'ACP_PS_11(i)'!C19+ACP_MSME_10!C19+'ACP_Agri_9(ii)'!M19</f>
        <v>16112</v>
      </c>
      <c r="R19" s="68">
        <f>N19+I19+D19+'ACP_PS_11(i)'!N19+'ACP_PS_11(i)'!I19+'ACP_PS_11(i)'!D19+ACP_MSME_10!D19+'ACP_Agri_9(ii)'!N19</f>
        <v>48795</v>
      </c>
      <c r="S19" s="68">
        <f>O19+J19+E19+'ACP_PS_11(i)'!O19+'ACP_PS_11(i)'!J19+'ACP_PS_11(i)'!E19+ACP_MSME_10!O19+'ACP_Agri_9(ii)'!O19</f>
        <v>490</v>
      </c>
      <c r="T19" s="68">
        <f>P19+K19+F19+'ACP_PS_11(i)'!P19+'ACP_PS_11(i)'!K19+'ACP_PS_11(i)'!F19+ACP_MSME_10!P19+'ACP_Agri_9(ii)'!P19</f>
        <v>3769.81</v>
      </c>
      <c r="U19" s="69">
        <f t="shared" si="2"/>
        <v>7.7258120709089049</v>
      </c>
      <c r="V19" s="73">
        <f>T19*100/'Pri Sec_outstanding_6'!P19</f>
        <v>6.6458572098227551</v>
      </c>
    </row>
    <row r="20" spans="1:22" x14ac:dyDescent="0.2">
      <c r="A20" s="53">
        <v>15</v>
      </c>
      <c r="B20" s="54" t="s">
        <v>64</v>
      </c>
      <c r="C20" s="68">
        <v>4506</v>
      </c>
      <c r="D20" s="68">
        <v>7180</v>
      </c>
      <c r="E20" s="68">
        <v>2</v>
      </c>
      <c r="F20" s="68">
        <v>12.5</v>
      </c>
      <c r="G20" s="69">
        <f t="shared" si="0"/>
        <v>0.17409470752089137</v>
      </c>
      <c r="H20" s="68">
        <v>2125</v>
      </c>
      <c r="I20" s="68">
        <v>2411</v>
      </c>
      <c r="J20" s="68">
        <v>0</v>
      </c>
      <c r="K20" s="68">
        <v>0</v>
      </c>
      <c r="L20" s="69">
        <f t="shared" si="1"/>
        <v>0</v>
      </c>
      <c r="M20" s="68">
        <v>5544</v>
      </c>
      <c r="N20" s="68">
        <v>13960</v>
      </c>
      <c r="O20" s="68">
        <v>373</v>
      </c>
      <c r="P20" s="68">
        <v>4916.3999999999996</v>
      </c>
      <c r="Q20" s="68">
        <f>M20+H20+C20+'ACP_PS_11(i)'!M20+'ACP_PS_11(i)'!H20+'ACP_PS_11(i)'!C20+ACP_MSME_10!C20+'ACP_Agri_9(ii)'!M20</f>
        <v>180018</v>
      </c>
      <c r="R20" s="68">
        <f>N20+I20+D20+'ACP_PS_11(i)'!N20+'ACP_PS_11(i)'!I20+'ACP_PS_11(i)'!D20+ACP_MSME_10!D20+'ACP_Agri_9(ii)'!N20</f>
        <v>578442</v>
      </c>
      <c r="S20" s="68">
        <f>O20+J20+E20+'ACP_PS_11(i)'!O20+'ACP_PS_11(i)'!J20+'ACP_PS_11(i)'!E20+ACP_MSME_10!O20+'ACP_Agri_9(ii)'!O20</f>
        <v>59540</v>
      </c>
      <c r="T20" s="68">
        <f>P20+K20+F20+'ACP_PS_11(i)'!P20+'ACP_PS_11(i)'!K20+'ACP_PS_11(i)'!F20+ACP_MSME_10!P20+'ACP_Agri_9(ii)'!P20</f>
        <v>229248.59</v>
      </c>
      <c r="U20" s="69">
        <f t="shared" si="2"/>
        <v>39.632078929261709</v>
      </c>
      <c r="V20" s="73">
        <f>T20*100/'Pri Sec_outstanding_6'!P20</f>
        <v>28.333111693088409</v>
      </c>
    </row>
    <row r="21" spans="1:22" x14ac:dyDescent="0.2">
      <c r="A21" s="53">
        <v>16</v>
      </c>
      <c r="B21" s="54" t="s">
        <v>70</v>
      </c>
      <c r="C21" s="68">
        <v>25231</v>
      </c>
      <c r="D21" s="68">
        <v>38764</v>
      </c>
      <c r="E21" s="68">
        <v>32</v>
      </c>
      <c r="F21" s="68">
        <v>1518</v>
      </c>
      <c r="G21" s="69">
        <f t="shared" si="0"/>
        <v>3.9160045402951194</v>
      </c>
      <c r="H21" s="68">
        <v>9539</v>
      </c>
      <c r="I21" s="68">
        <v>10652</v>
      </c>
      <c r="J21" s="68">
        <v>1</v>
      </c>
      <c r="K21" s="68">
        <v>7</v>
      </c>
      <c r="L21" s="69">
        <f t="shared" si="1"/>
        <v>6.5715358618099892E-2</v>
      </c>
      <c r="M21" s="68">
        <v>37307</v>
      </c>
      <c r="N21" s="68">
        <v>95129</v>
      </c>
      <c r="O21" s="68">
        <v>4562</v>
      </c>
      <c r="P21" s="68">
        <v>14356</v>
      </c>
      <c r="Q21" s="68">
        <f>M21+H21+C21+'ACP_PS_11(i)'!M21+'ACP_PS_11(i)'!H21+'ACP_PS_11(i)'!C21+ACP_MSME_10!C21+'ACP_Agri_9(ii)'!M21</f>
        <v>1039746</v>
      </c>
      <c r="R21" s="68">
        <f>N21+I21+D21+'ACP_PS_11(i)'!N21+'ACP_PS_11(i)'!I21+'ACP_PS_11(i)'!D21+ACP_MSME_10!D21+'ACP_Agri_9(ii)'!N21</f>
        <v>3114857</v>
      </c>
      <c r="S21" s="68">
        <f>O21+J21+E21+'ACP_PS_11(i)'!O21+'ACP_PS_11(i)'!J21+'ACP_PS_11(i)'!E21+ACP_MSME_10!O21+'ACP_Agri_9(ii)'!O21</f>
        <v>199940</v>
      </c>
      <c r="T21" s="68">
        <f>P21+K21+F21+'ACP_PS_11(i)'!P21+'ACP_PS_11(i)'!K21+'ACP_PS_11(i)'!F21+ACP_MSME_10!P21+'ACP_Agri_9(ii)'!P21</f>
        <v>487159</v>
      </c>
      <c r="U21" s="69">
        <f t="shared" si="2"/>
        <v>15.639851203442085</v>
      </c>
      <c r="V21" s="73">
        <f>T21*100/'Pri Sec_outstanding_6'!P21</f>
        <v>18.219697479695594</v>
      </c>
    </row>
    <row r="22" spans="1:22" x14ac:dyDescent="0.2">
      <c r="A22" s="53">
        <v>17</v>
      </c>
      <c r="B22" s="54" t="s">
        <v>65</v>
      </c>
      <c r="C22" s="68">
        <v>984</v>
      </c>
      <c r="D22" s="68">
        <v>1600</v>
      </c>
      <c r="E22" s="68">
        <v>0</v>
      </c>
      <c r="F22" s="68">
        <v>0</v>
      </c>
      <c r="G22" s="69">
        <f t="shared" si="0"/>
        <v>0</v>
      </c>
      <c r="H22" s="68">
        <v>294</v>
      </c>
      <c r="I22" s="68">
        <v>335</v>
      </c>
      <c r="J22" s="68">
        <v>0</v>
      </c>
      <c r="K22" s="68">
        <v>0</v>
      </c>
      <c r="L22" s="69">
        <f t="shared" si="1"/>
        <v>0</v>
      </c>
      <c r="M22" s="68">
        <v>1722</v>
      </c>
      <c r="N22" s="68">
        <v>3969</v>
      </c>
      <c r="O22" s="68">
        <v>162</v>
      </c>
      <c r="P22" s="68">
        <v>1113</v>
      </c>
      <c r="Q22" s="68">
        <f>M22+H22+C22+'ACP_PS_11(i)'!M22+'ACP_PS_11(i)'!H22+'ACP_PS_11(i)'!C22+ACP_MSME_10!C22+'ACP_Agri_9(ii)'!M22</f>
        <v>34440</v>
      </c>
      <c r="R22" s="68">
        <f>N22+I22+D22+'ACP_PS_11(i)'!N22+'ACP_PS_11(i)'!I22+'ACP_PS_11(i)'!D22+ACP_MSME_10!D22+'ACP_Agri_9(ii)'!N22</f>
        <v>94776</v>
      </c>
      <c r="S22" s="68">
        <f>O22+J22+E22+'ACP_PS_11(i)'!O22+'ACP_PS_11(i)'!J22+'ACP_PS_11(i)'!E22+ACP_MSME_10!O22+'ACP_Agri_9(ii)'!O22</f>
        <v>5325</v>
      </c>
      <c r="T22" s="68">
        <f>P22+K22+F22+'ACP_PS_11(i)'!P22+'ACP_PS_11(i)'!K22+'ACP_PS_11(i)'!F22+ACP_MSME_10!P22+'ACP_Agri_9(ii)'!P22</f>
        <v>21005</v>
      </c>
      <c r="U22" s="69">
        <f t="shared" si="2"/>
        <v>22.162783827129232</v>
      </c>
      <c r="V22" s="73">
        <f>T22*100/'Pri Sec_outstanding_6'!P22</f>
        <v>29.285873626680051</v>
      </c>
    </row>
    <row r="23" spans="1:22" x14ac:dyDescent="0.2">
      <c r="A23" s="53">
        <v>18</v>
      </c>
      <c r="B23" s="54" t="s">
        <v>201</v>
      </c>
      <c r="C23" s="68">
        <v>1569</v>
      </c>
      <c r="D23" s="68">
        <v>2462</v>
      </c>
      <c r="E23" s="68">
        <v>0</v>
      </c>
      <c r="F23" s="68">
        <v>0</v>
      </c>
      <c r="G23" s="69">
        <f t="shared" si="0"/>
        <v>0</v>
      </c>
      <c r="H23" s="68">
        <v>672</v>
      </c>
      <c r="I23" s="68">
        <v>744</v>
      </c>
      <c r="J23" s="68">
        <v>0</v>
      </c>
      <c r="K23" s="68">
        <v>0</v>
      </c>
      <c r="L23" s="69">
        <f t="shared" si="1"/>
        <v>0</v>
      </c>
      <c r="M23" s="68">
        <v>5044</v>
      </c>
      <c r="N23" s="68">
        <v>7761</v>
      </c>
      <c r="O23" s="68">
        <v>728</v>
      </c>
      <c r="P23" s="68">
        <v>3420</v>
      </c>
      <c r="Q23" s="68">
        <f>M23+H23+C23+'ACP_PS_11(i)'!M23+'ACP_PS_11(i)'!H23+'ACP_PS_11(i)'!C23+ACP_MSME_10!C23+'ACP_Agri_9(ii)'!M23</f>
        <v>88907</v>
      </c>
      <c r="R23" s="68">
        <f>N23+I23+D23+'ACP_PS_11(i)'!N23+'ACP_PS_11(i)'!I23+'ACP_PS_11(i)'!D23+ACP_MSME_10!D23+'ACP_Agri_9(ii)'!N23</f>
        <v>279886</v>
      </c>
      <c r="S23" s="68">
        <f>O23+J23+E23+'ACP_PS_11(i)'!O23+'ACP_PS_11(i)'!J23+'ACP_PS_11(i)'!E23+ACP_MSME_10!O23+'ACP_Agri_9(ii)'!O23</f>
        <v>2093</v>
      </c>
      <c r="T23" s="68">
        <f>P23+K23+F23+'ACP_PS_11(i)'!P23+'ACP_PS_11(i)'!K23+'ACP_PS_11(i)'!F23+ACP_MSME_10!P23+'ACP_Agri_9(ii)'!P23</f>
        <v>8928</v>
      </c>
      <c r="U23" s="69">
        <f t="shared" si="2"/>
        <v>3.1898701614228648</v>
      </c>
      <c r="V23" s="73">
        <f>T23*100/'Pri Sec_outstanding_6'!P23</f>
        <v>2.8265421552896819</v>
      </c>
    </row>
    <row r="24" spans="1:22" x14ac:dyDescent="0.2">
      <c r="A24" s="53">
        <v>19</v>
      </c>
      <c r="B24" s="54" t="s">
        <v>66</v>
      </c>
      <c r="C24" s="68">
        <v>2479</v>
      </c>
      <c r="D24" s="68">
        <v>3991</v>
      </c>
      <c r="E24" s="68">
        <v>13</v>
      </c>
      <c r="F24" s="68">
        <v>145</v>
      </c>
      <c r="G24" s="69">
        <f t="shared" si="0"/>
        <v>3.6331746429466301</v>
      </c>
      <c r="H24" s="68">
        <v>1173</v>
      </c>
      <c r="I24" s="68">
        <v>1333</v>
      </c>
      <c r="J24" s="68">
        <v>0</v>
      </c>
      <c r="K24" s="68">
        <v>0</v>
      </c>
      <c r="L24" s="69">
        <f t="shared" si="1"/>
        <v>0</v>
      </c>
      <c r="M24" s="68">
        <v>5562</v>
      </c>
      <c r="N24" s="68">
        <v>12247</v>
      </c>
      <c r="O24" s="68">
        <v>332</v>
      </c>
      <c r="P24" s="68">
        <v>174</v>
      </c>
      <c r="Q24" s="68">
        <f>M24+H24+C24+'ACP_PS_11(i)'!M24+'ACP_PS_11(i)'!H24+'ACP_PS_11(i)'!C24+ACP_MSME_10!C24+'ACP_Agri_9(ii)'!M24</f>
        <v>318726</v>
      </c>
      <c r="R24" s="68">
        <f>N24+I24+D24+'ACP_PS_11(i)'!N24+'ACP_PS_11(i)'!I24+'ACP_PS_11(i)'!D24+ACP_MSME_10!D24+'ACP_Agri_9(ii)'!N24</f>
        <v>525256</v>
      </c>
      <c r="S24" s="68">
        <f>O24+J24+E24+'ACP_PS_11(i)'!O24+'ACP_PS_11(i)'!J24+'ACP_PS_11(i)'!E24+ACP_MSME_10!O24+'ACP_Agri_9(ii)'!O24</f>
        <v>22948</v>
      </c>
      <c r="T24" s="68">
        <f>P24+K24+F24+'ACP_PS_11(i)'!P24+'ACP_PS_11(i)'!K24+'ACP_PS_11(i)'!F24+ACP_MSME_10!P24+'ACP_Agri_9(ii)'!P24</f>
        <v>133404</v>
      </c>
      <c r="U24" s="69">
        <f t="shared" si="2"/>
        <v>25.397901213884278</v>
      </c>
      <c r="V24" s="73">
        <f>T24*100/'Pri Sec_outstanding_6'!P24</f>
        <v>19.745126770569691</v>
      </c>
    </row>
    <row r="25" spans="1:22" x14ac:dyDescent="0.2">
      <c r="A25" s="53">
        <v>20</v>
      </c>
      <c r="B25" s="54" t="s">
        <v>67</v>
      </c>
      <c r="C25" s="68">
        <v>376</v>
      </c>
      <c r="D25" s="68">
        <v>580</v>
      </c>
      <c r="E25" s="68">
        <v>0</v>
      </c>
      <c r="F25" s="68">
        <v>0</v>
      </c>
      <c r="G25" s="69">
        <f t="shared" si="0"/>
        <v>0</v>
      </c>
      <c r="H25" s="68">
        <v>114</v>
      </c>
      <c r="I25" s="68">
        <v>126</v>
      </c>
      <c r="J25" s="68">
        <v>0</v>
      </c>
      <c r="K25" s="68">
        <v>0</v>
      </c>
      <c r="L25" s="69">
        <f t="shared" si="1"/>
        <v>0</v>
      </c>
      <c r="M25" s="68">
        <v>137</v>
      </c>
      <c r="N25" s="68">
        <v>232</v>
      </c>
      <c r="O25" s="68">
        <v>188</v>
      </c>
      <c r="P25" s="68">
        <v>839.19</v>
      </c>
      <c r="Q25" s="68">
        <f>M25+H25+C25+'ACP_PS_11(i)'!M25+'ACP_PS_11(i)'!H25+'ACP_PS_11(i)'!C25+ACP_MSME_10!C25+'ACP_Agri_9(ii)'!M25</f>
        <v>4265</v>
      </c>
      <c r="R25" s="68">
        <f>N25+I25+D25+'ACP_PS_11(i)'!N25+'ACP_PS_11(i)'!I25+'ACP_PS_11(i)'!D25+ACP_MSME_10!D25+'ACP_Agri_9(ii)'!N25</f>
        <v>16427</v>
      </c>
      <c r="S25" s="68">
        <f>O25+J25+E25+'ACP_PS_11(i)'!O25+'ACP_PS_11(i)'!J25+'ACP_PS_11(i)'!E25+ACP_MSME_10!O25+'ACP_Agri_9(ii)'!O25</f>
        <v>698</v>
      </c>
      <c r="T25" s="68">
        <f>P25+K25+F25+'ACP_PS_11(i)'!P25+'ACP_PS_11(i)'!K25+'ACP_PS_11(i)'!F25+ACP_MSME_10!P25+'ACP_Agri_9(ii)'!P25</f>
        <v>2351.73</v>
      </c>
      <c r="U25" s="69">
        <f t="shared" si="2"/>
        <v>14.316247641078713</v>
      </c>
      <c r="V25" s="73">
        <f>T25*100/'Pri Sec_outstanding_6'!P25</f>
        <v>18.664479370287214</v>
      </c>
    </row>
    <row r="26" spans="1:22" x14ac:dyDescent="0.2">
      <c r="A26" s="53">
        <v>21</v>
      </c>
      <c r="B26" s="54" t="s">
        <v>50</v>
      </c>
      <c r="C26" s="68">
        <v>1206</v>
      </c>
      <c r="D26" s="68">
        <v>1848</v>
      </c>
      <c r="E26" s="68">
        <v>0</v>
      </c>
      <c r="F26" s="68">
        <v>0</v>
      </c>
      <c r="G26" s="69">
        <f t="shared" si="0"/>
        <v>0</v>
      </c>
      <c r="H26" s="68">
        <v>177</v>
      </c>
      <c r="I26" s="68">
        <v>203</v>
      </c>
      <c r="J26" s="68">
        <v>0</v>
      </c>
      <c r="K26" s="68">
        <v>0</v>
      </c>
      <c r="L26" s="69">
        <f t="shared" si="1"/>
        <v>0</v>
      </c>
      <c r="M26" s="68">
        <v>737</v>
      </c>
      <c r="N26" s="68">
        <v>2168</v>
      </c>
      <c r="O26" s="68">
        <v>0</v>
      </c>
      <c r="P26" s="68">
        <v>0</v>
      </c>
      <c r="Q26" s="68">
        <f>M26+H26+C26+'ACP_PS_11(i)'!M26+'ACP_PS_11(i)'!H26+'ACP_PS_11(i)'!C26+ACP_MSME_10!C26+'ACP_Agri_9(ii)'!M26</f>
        <v>18027</v>
      </c>
      <c r="R26" s="68">
        <f>N26+I26+D26+'ACP_PS_11(i)'!N26+'ACP_PS_11(i)'!I26+'ACP_PS_11(i)'!D26+ACP_MSME_10!D26+'ACP_Agri_9(ii)'!N26</f>
        <v>51882</v>
      </c>
      <c r="S26" s="68">
        <f>O26+J26+E26+'ACP_PS_11(i)'!O26+'ACP_PS_11(i)'!J26+'ACP_PS_11(i)'!E26+ACP_MSME_10!O26+'ACP_Agri_9(ii)'!O26</f>
        <v>753</v>
      </c>
      <c r="T26" s="68">
        <f>P26+K26+F26+'ACP_PS_11(i)'!P26+'ACP_PS_11(i)'!K26+'ACP_PS_11(i)'!F26+ACP_MSME_10!P26+'ACP_Agri_9(ii)'!P26</f>
        <v>4208.2</v>
      </c>
      <c r="U26" s="69">
        <f t="shared" si="2"/>
        <v>8.1110982614394196</v>
      </c>
      <c r="V26" s="73">
        <f>T26*100/'Pri Sec_outstanding_6'!P26</f>
        <v>5.8499221530249113</v>
      </c>
    </row>
    <row r="27" spans="1:22" x14ac:dyDescent="0.2">
      <c r="A27" s="215"/>
      <c r="B27" s="191" t="s">
        <v>351</v>
      </c>
      <c r="C27" s="71">
        <f>SUM(C6:C26)</f>
        <v>65877</v>
      </c>
      <c r="D27" s="71">
        <f t="shared" ref="D27:T27" si="3">SUM(D6:D26)</f>
        <v>102813</v>
      </c>
      <c r="E27" s="71">
        <f t="shared" si="3"/>
        <v>50</v>
      </c>
      <c r="F27" s="71">
        <f t="shared" si="3"/>
        <v>1681.5</v>
      </c>
      <c r="G27" s="66">
        <f t="shared" si="0"/>
        <v>1.6354935659887369</v>
      </c>
      <c r="H27" s="71">
        <f t="shared" si="3"/>
        <v>22000</v>
      </c>
      <c r="I27" s="71">
        <f t="shared" si="3"/>
        <v>24729</v>
      </c>
      <c r="J27" s="71">
        <f t="shared" si="3"/>
        <v>11</v>
      </c>
      <c r="K27" s="71">
        <f t="shared" si="3"/>
        <v>40.97</v>
      </c>
      <c r="L27" s="66">
        <f t="shared" si="1"/>
        <v>0.16567592704921347</v>
      </c>
      <c r="M27" s="71">
        <f t="shared" si="3"/>
        <v>95225</v>
      </c>
      <c r="N27" s="71">
        <f t="shared" si="3"/>
        <v>238479</v>
      </c>
      <c r="O27" s="71">
        <f t="shared" si="3"/>
        <v>16996</v>
      </c>
      <c r="P27" s="71">
        <f t="shared" si="3"/>
        <v>53911.5</v>
      </c>
      <c r="Q27" s="71">
        <f t="shared" si="3"/>
        <v>2800910</v>
      </c>
      <c r="R27" s="71">
        <f t="shared" si="3"/>
        <v>7928084</v>
      </c>
      <c r="S27" s="71">
        <f t="shared" si="3"/>
        <v>681943</v>
      </c>
      <c r="T27" s="71">
        <f t="shared" si="3"/>
        <v>1716312.97</v>
      </c>
      <c r="U27" s="66">
        <f t="shared" si="2"/>
        <v>21.648521509106111</v>
      </c>
      <c r="V27" s="73">
        <f>T27*100/'Pri Sec_outstanding_6'!P27</f>
        <v>18.533432923803353</v>
      </c>
    </row>
    <row r="28" spans="1:22" x14ac:dyDescent="0.2">
      <c r="A28" s="53">
        <v>22</v>
      </c>
      <c r="B28" s="54" t="s">
        <v>47</v>
      </c>
      <c r="C28" s="68">
        <v>2588</v>
      </c>
      <c r="D28" s="68">
        <v>4056</v>
      </c>
      <c r="E28" s="68">
        <v>0</v>
      </c>
      <c r="F28" s="68">
        <v>0</v>
      </c>
      <c r="G28" s="69">
        <f t="shared" si="0"/>
        <v>0</v>
      </c>
      <c r="H28" s="68">
        <v>1565</v>
      </c>
      <c r="I28" s="68">
        <v>1789</v>
      </c>
      <c r="J28" s="68">
        <v>0</v>
      </c>
      <c r="K28" s="68">
        <v>0</v>
      </c>
      <c r="L28" s="69">
        <f t="shared" si="1"/>
        <v>0</v>
      </c>
      <c r="M28" s="68">
        <v>1267</v>
      </c>
      <c r="N28" s="68">
        <v>3041</v>
      </c>
      <c r="O28" s="68">
        <v>48680</v>
      </c>
      <c r="P28" s="68">
        <v>7117</v>
      </c>
      <c r="Q28" s="68">
        <f>M28+H28+C28+'ACP_PS_11(i)'!M28+'ACP_PS_11(i)'!H28+'ACP_PS_11(i)'!C28+ACP_MSME_10!C28+'ACP_Agri_9(ii)'!M28</f>
        <v>59341</v>
      </c>
      <c r="R28" s="68">
        <f>N28+I28+D28+'ACP_PS_11(i)'!N28+'ACP_PS_11(i)'!I28+'ACP_PS_11(i)'!D28+ACP_MSME_10!D28+'ACP_Agri_9(ii)'!N28</f>
        <v>186046</v>
      </c>
      <c r="S28" s="68">
        <f>O28+J28+E28+'ACP_PS_11(i)'!O28+'ACP_PS_11(i)'!J28+'ACP_PS_11(i)'!E28+ACP_MSME_10!O28+'ACP_Agri_9(ii)'!O28</f>
        <v>57752</v>
      </c>
      <c r="T28" s="68">
        <f>P28+K28+F28+'ACP_PS_11(i)'!P28+'ACP_PS_11(i)'!K28+'ACP_PS_11(i)'!F28+ACP_MSME_10!P28+'ACP_Agri_9(ii)'!P28</f>
        <v>42433.520000000004</v>
      </c>
      <c r="U28" s="69">
        <f t="shared" si="2"/>
        <v>22.808079722219237</v>
      </c>
      <c r="V28" s="73">
        <f>T28*100/'Pri Sec_outstanding_6'!P28</f>
        <v>13.200166738214781</v>
      </c>
    </row>
    <row r="29" spans="1:22" x14ac:dyDescent="0.2">
      <c r="A29" s="53">
        <v>23</v>
      </c>
      <c r="B29" s="54" t="s">
        <v>202</v>
      </c>
      <c r="C29" s="68">
        <v>258</v>
      </c>
      <c r="D29" s="68">
        <v>387</v>
      </c>
      <c r="E29" s="68">
        <v>0</v>
      </c>
      <c r="F29" s="68">
        <v>0</v>
      </c>
      <c r="G29" s="69">
        <f t="shared" si="0"/>
        <v>0</v>
      </c>
      <c r="H29" s="68">
        <v>120</v>
      </c>
      <c r="I29" s="68">
        <v>132</v>
      </c>
      <c r="J29" s="68">
        <v>0</v>
      </c>
      <c r="K29" s="68">
        <v>0</v>
      </c>
      <c r="L29" s="69">
        <f t="shared" si="1"/>
        <v>0</v>
      </c>
      <c r="M29" s="68">
        <v>40</v>
      </c>
      <c r="N29" s="68">
        <v>108</v>
      </c>
      <c r="O29" s="68">
        <v>0</v>
      </c>
      <c r="P29" s="68">
        <v>0</v>
      </c>
      <c r="Q29" s="68">
        <f>M29+H29+C29+'ACP_PS_11(i)'!M29+'ACP_PS_11(i)'!H29+'ACP_PS_11(i)'!C29+ACP_MSME_10!C29+'ACP_Agri_9(ii)'!M29</f>
        <v>4352</v>
      </c>
      <c r="R29" s="68">
        <f>N29+I29+D29+'ACP_PS_11(i)'!N29+'ACP_PS_11(i)'!I29+'ACP_PS_11(i)'!D29+ACP_MSME_10!D29+'ACP_Agri_9(ii)'!N29</f>
        <v>12338</v>
      </c>
      <c r="S29" s="68">
        <f>O29+J29+E29+'ACP_PS_11(i)'!O29+'ACP_PS_11(i)'!J29+'ACP_PS_11(i)'!E29+ACP_MSME_10!O29+'ACP_Agri_9(ii)'!O29</f>
        <v>23049</v>
      </c>
      <c r="T29" s="68">
        <f>P29+K29+F29+'ACP_PS_11(i)'!P29+'ACP_PS_11(i)'!K29+'ACP_PS_11(i)'!F29+ACP_MSME_10!P29+'ACP_Agri_9(ii)'!P29</f>
        <v>9842.25</v>
      </c>
      <c r="U29" s="69">
        <f t="shared" si="2"/>
        <v>79.771843086399741</v>
      </c>
      <c r="V29" s="73">
        <f>T29*100/'Pri Sec_outstanding_6'!P29</f>
        <v>99.068625576006724</v>
      </c>
    </row>
    <row r="30" spans="1:22" x14ac:dyDescent="0.2">
      <c r="A30" s="53">
        <v>24</v>
      </c>
      <c r="B30" s="54" t="s">
        <v>203</v>
      </c>
      <c r="C30" s="68">
        <v>41</v>
      </c>
      <c r="D30" s="68">
        <v>62</v>
      </c>
      <c r="E30" s="68">
        <v>0</v>
      </c>
      <c r="F30" s="68">
        <v>0</v>
      </c>
      <c r="G30" s="69">
        <f t="shared" si="0"/>
        <v>0</v>
      </c>
      <c r="H30" s="68">
        <v>10</v>
      </c>
      <c r="I30" s="68">
        <v>11</v>
      </c>
      <c r="J30" s="68">
        <v>0</v>
      </c>
      <c r="K30" s="68">
        <v>0</v>
      </c>
      <c r="L30" s="69">
        <f t="shared" si="1"/>
        <v>0</v>
      </c>
      <c r="M30" s="68">
        <v>0</v>
      </c>
      <c r="N30" s="68">
        <v>0</v>
      </c>
      <c r="O30" s="68">
        <v>3</v>
      </c>
      <c r="P30" s="68">
        <v>22.63</v>
      </c>
      <c r="Q30" s="68">
        <f>M30+H30+C30+'ACP_PS_11(i)'!M30+'ACP_PS_11(i)'!H30+'ACP_PS_11(i)'!C30+ACP_MSME_10!C30+'ACP_Agri_9(ii)'!M30</f>
        <v>391</v>
      </c>
      <c r="R30" s="68">
        <f>N30+I30+D30+'ACP_PS_11(i)'!N30+'ACP_PS_11(i)'!I30+'ACP_PS_11(i)'!D30+ACP_MSME_10!D30+'ACP_Agri_9(ii)'!N30</f>
        <v>1151</v>
      </c>
      <c r="S30" s="68">
        <f>O30+J30+E30+'ACP_PS_11(i)'!O30+'ACP_PS_11(i)'!J30+'ACP_PS_11(i)'!E30+ACP_MSME_10!O30+'ACP_Agri_9(ii)'!O30</f>
        <v>80</v>
      </c>
      <c r="T30" s="68">
        <f>P30+K30+F30+'ACP_PS_11(i)'!P30+'ACP_PS_11(i)'!K30+'ACP_PS_11(i)'!F30+ACP_MSME_10!P30+'ACP_Agri_9(ii)'!P30</f>
        <v>81.259999999999991</v>
      </c>
      <c r="U30" s="69">
        <f t="shared" si="2"/>
        <v>7.059947871416159</v>
      </c>
      <c r="V30" s="73">
        <f>T30*100/'Pri Sec_outstanding_6'!P30</f>
        <v>11.530166297746749</v>
      </c>
    </row>
    <row r="31" spans="1:22" x14ac:dyDescent="0.2">
      <c r="A31" s="53">
        <v>25</v>
      </c>
      <c r="B31" s="54" t="s">
        <v>51</v>
      </c>
      <c r="C31" s="68">
        <v>200</v>
      </c>
      <c r="D31" s="68">
        <v>300</v>
      </c>
      <c r="E31" s="68">
        <v>0</v>
      </c>
      <c r="F31" s="68">
        <v>0</v>
      </c>
      <c r="G31" s="69">
        <f t="shared" si="0"/>
        <v>0</v>
      </c>
      <c r="H31" s="68">
        <v>36</v>
      </c>
      <c r="I31" s="68">
        <v>39</v>
      </c>
      <c r="J31" s="68">
        <v>0</v>
      </c>
      <c r="K31" s="68">
        <v>0</v>
      </c>
      <c r="L31" s="69">
        <f t="shared" si="1"/>
        <v>0</v>
      </c>
      <c r="M31" s="68">
        <v>0</v>
      </c>
      <c r="N31" s="68">
        <v>0</v>
      </c>
      <c r="O31" s="68">
        <v>0</v>
      </c>
      <c r="P31" s="68">
        <v>0</v>
      </c>
      <c r="Q31" s="68">
        <f>M31+H31+C31+'ACP_PS_11(i)'!M31+'ACP_PS_11(i)'!H31+'ACP_PS_11(i)'!C31+ACP_MSME_10!C31+'ACP_Agri_9(ii)'!M31</f>
        <v>870</v>
      </c>
      <c r="R31" s="68">
        <f>N31+I31+D31+'ACP_PS_11(i)'!N31+'ACP_PS_11(i)'!I31+'ACP_PS_11(i)'!D31+ACP_MSME_10!D31+'ACP_Agri_9(ii)'!N31</f>
        <v>2932</v>
      </c>
      <c r="S31" s="68">
        <f>O31+J31+E31+'ACP_PS_11(i)'!O31+'ACP_PS_11(i)'!J31+'ACP_PS_11(i)'!E31+ACP_MSME_10!O31+'ACP_Agri_9(ii)'!O31</f>
        <v>9</v>
      </c>
      <c r="T31" s="68">
        <f>P31+K31+F31+'ACP_PS_11(i)'!P31+'ACP_PS_11(i)'!K31+'ACP_PS_11(i)'!F31+ACP_MSME_10!P31+'ACP_Agri_9(ii)'!P31</f>
        <v>514.62</v>
      </c>
      <c r="U31" s="69">
        <f t="shared" si="2"/>
        <v>17.551841746248293</v>
      </c>
      <c r="V31" s="73">
        <f>T31*100/'Pri Sec_outstanding_6'!P31</f>
        <v>9.7808981503303265</v>
      </c>
    </row>
    <row r="32" spans="1:22" x14ac:dyDescent="0.2">
      <c r="A32" s="53">
        <v>26</v>
      </c>
      <c r="B32" s="54" t="s">
        <v>204</v>
      </c>
      <c r="C32" s="68">
        <v>142</v>
      </c>
      <c r="D32" s="68">
        <v>258</v>
      </c>
      <c r="E32" s="68">
        <v>0</v>
      </c>
      <c r="F32" s="68">
        <v>0</v>
      </c>
      <c r="G32" s="69">
        <f t="shared" si="0"/>
        <v>0</v>
      </c>
      <c r="H32" s="68">
        <v>2</v>
      </c>
      <c r="I32" s="68">
        <v>2</v>
      </c>
      <c r="J32" s="68">
        <v>0</v>
      </c>
      <c r="K32" s="68">
        <v>0</v>
      </c>
      <c r="L32" s="69">
        <f t="shared" si="1"/>
        <v>0</v>
      </c>
      <c r="M32" s="68">
        <v>94</v>
      </c>
      <c r="N32" s="68">
        <v>399</v>
      </c>
      <c r="O32" s="68">
        <v>0</v>
      </c>
      <c r="P32" s="68">
        <v>0</v>
      </c>
      <c r="Q32" s="68">
        <f>M32+H32+C32+'ACP_PS_11(i)'!M32+'ACP_PS_11(i)'!H32+'ACP_PS_11(i)'!C32+ACP_MSME_10!C32+'ACP_Agri_9(ii)'!M32</f>
        <v>1836</v>
      </c>
      <c r="R32" s="68">
        <f>N32+I32+D32+'ACP_PS_11(i)'!N32+'ACP_PS_11(i)'!I32+'ACP_PS_11(i)'!D32+ACP_MSME_10!D32+'ACP_Agri_9(ii)'!N32</f>
        <v>5989</v>
      </c>
      <c r="S32" s="68">
        <f>O32+J32+E32+'ACP_PS_11(i)'!O32+'ACP_PS_11(i)'!J32+'ACP_PS_11(i)'!E32+ACP_MSME_10!O32+'ACP_Agri_9(ii)'!O32</f>
        <v>7420</v>
      </c>
      <c r="T32" s="68">
        <f>P32+K32+F32+'ACP_PS_11(i)'!P32+'ACP_PS_11(i)'!K32+'ACP_PS_11(i)'!F32+ACP_MSME_10!P32+'ACP_Agri_9(ii)'!P32</f>
        <v>10007.28715</v>
      </c>
      <c r="U32" s="69">
        <f t="shared" si="2"/>
        <v>167.09445900818167</v>
      </c>
      <c r="V32" s="73">
        <f>T32*100/'Pri Sec_outstanding_6'!P32</f>
        <v>19.537720980647599</v>
      </c>
    </row>
    <row r="33" spans="1:22" x14ac:dyDescent="0.2">
      <c r="A33" s="218">
        <v>27</v>
      </c>
      <c r="B33" s="229" t="s">
        <v>205</v>
      </c>
      <c r="C33" s="230">
        <v>9</v>
      </c>
      <c r="D33" s="230">
        <v>13</v>
      </c>
      <c r="E33" s="230">
        <v>0</v>
      </c>
      <c r="F33" s="230">
        <v>0</v>
      </c>
      <c r="G33" s="241">
        <f t="shared" si="0"/>
        <v>0</v>
      </c>
      <c r="H33" s="230">
        <v>0</v>
      </c>
      <c r="I33" s="230">
        <v>0</v>
      </c>
      <c r="J33" s="230">
        <v>0</v>
      </c>
      <c r="K33" s="230">
        <v>0</v>
      </c>
      <c r="L33" s="241" t="e">
        <f t="shared" si="1"/>
        <v>#DIV/0!</v>
      </c>
      <c r="M33" s="230">
        <v>0</v>
      </c>
      <c r="N33" s="230">
        <v>0</v>
      </c>
      <c r="O33" s="230">
        <v>0</v>
      </c>
      <c r="P33" s="230">
        <v>0</v>
      </c>
      <c r="Q33" s="230">
        <f>M33+H33+C33+'ACP_PS_11(i)'!M33+'ACP_PS_11(i)'!H33+'ACP_PS_11(i)'!C33+ACP_MSME_10!C33+'ACP_Agri_9(ii)'!M33</f>
        <v>394</v>
      </c>
      <c r="R33" s="230">
        <f>N33+I33+D33+'ACP_PS_11(i)'!N33+'ACP_PS_11(i)'!I33+'ACP_PS_11(i)'!D33+ACP_MSME_10!D33+'ACP_Agri_9(ii)'!N33</f>
        <v>1782</v>
      </c>
      <c r="S33" s="230">
        <f>O33+J33+E33+'ACP_PS_11(i)'!O33+'ACP_PS_11(i)'!J33+'ACP_PS_11(i)'!E33+ACP_MSME_10!O33+'ACP_Agri_9(ii)'!O33</f>
        <v>0</v>
      </c>
      <c r="T33" s="230">
        <f>P33+K33+F33+'ACP_PS_11(i)'!P33+'ACP_PS_11(i)'!K33+'ACP_PS_11(i)'!F33+ACP_MSME_10!P33+'ACP_Agri_9(ii)'!P33</f>
        <v>0</v>
      </c>
      <c r="U33" s="241">
        <f t="shared" si="2"/>
        <v>0</v>
      </c>
      <c r="V33" s="73">
        <f>T33*100/'Pri Sec_outstanding_6'!P33</f>
        <v>0</v>
      </c>
    </row>
    <row r="34" spans="1:22" x14ac:dyDescent="0.2">
      <c r="A34" s="53">
        <v>28</v>
      </c>
      <c r="B34" s="54" t="s">
        <v>206</v>
      </c>
      <c r="C34" s="68">
        <v>271</v>
      </c>
      <c r="D34" s="68">
        <v>411</v>
      </c>
      <c r="E34" s="68">
        <v>0</v>
      </c>
      <c r="F34" s="68">
        <v>0</v>
      </c>
      <c r="G34" s="69">
        <f t="shared" si="0"/>
        <v>0</v>
      </c>
      <c r="H34" s="68">
        <v>119</v>
      </c>
      <c r="I34" s="68">
        <v>131</v>
      </c>
      <c r="J34" s="68">
        <v>0</v>
      </c>
      <c r="K34" s="68">
        <v>0</v>
      </c>
      <c r="L34" s="69">
        <f t="shared" si="1"/>
        <v>0</v>
      </c>
      <c r="M34" s="68">
        <v>16</v>
      </c>
      <c r="N34" s="68">
        <v>58</v>
      </c>
      <c r="O34" s="68">
        <v>18</v>
      </c>
      <c r="P34" s="68">
        <v>5</v>
      </c>
      <c r="Q34" s="68">
        <f>M34+H34+C34+'ACP_PS_11(i)'!M34+'ACP_PS_11(i)'!H34+'ACP_PS_11(i)'!C34+ACP_MSME_10!C34+'ACP_Agri_9(ii)'!M34</f>
        <v>3875</v>
      </c>
      <c r="R34" s="68">
        <f>N34+I34+D34+'ACP_PS_11(i)'!N34+'ACP_PS_11(i)'!I34+'ACP_PS_11(i)'!D34+ACP_MSME_10!D34+'ACP_Agri_9(ii)'!N34</f>
        <v>11923</v>
      </c>
      <c r="S34" s="68">
        <f>O34+J34+E34+'ACP_PS_11(i)'!O34+'ACP_PS_11(i)'!J34+'ACP_PS_11(i)'!E34+ACP_MSME_10!O34+'ACP_Agri_9(ii)'!O34</f>
        <v>3375</v>
      </c>
      <c r="T34" s="68">
        <f>P34+K34+F34+'ACP_PS_11(i)'!P34+'ACP_PS_11(i)'!K34+'ACP_PS_11(i)'!F34+ACP_MSME_10!P34+'ACP_Agri_9(ii)'!P34</f>
        <v>10285</v>
      </c>
      <c r="U34" s="69">
        <f t="shared" si="2"/>
        <v>86.261846850624849</v>
      </c>
      <c r="V34" s="73">
        <f>T34*100/'Pri Sec_outstanding_6'!P34</f>
        <v>99.990278047832007</v>
      </c>
    </row>
    <row r="35" spans="1:22" x14ac:dyDescent="0.2">
      <c r="A35" s="53">
        <v>29</v>
      </c>
      <c r="B35" s="54" t="s">
        <v>71</v>
      </c>
      <c r="C35" s="68">
        <v>2725</v>
      </c>
      <c r="D35" s="68">
        <v>4296</v>
      </c>
      <c r="E35" s="68">
        <v>1</v>
      </c>
      <c r="F35" s="68">
        <v>2</v>
      </c>
      <c r="G35" s="69">
        <f t="shared" si="0"/>
        <v>4.6554934823091247E-2</v>
      </c>
      <c r="H35" s="68">
        <v>1982</v>
      </c>
      <c r="I35" s="68">
        <v>2225</v>
      </c>
      <c r="J35" s="68">
        <v>0</v>
      </c>
      <c r="K35" s="68">
        <v>0</v>
      </c>
      <c r="L35" s="69">
        <f t="shared" si="1"/>
        <v>0</v>
      </c>
      <c r="M35" s="68">
        <v>1373</v>
      </c>
      <c r="N35" s="68">
        <v>3957</v>
      </c>
      <c r="O35" s="68">
        <v>7</v>
      </c>
      <c r="P35" s="68">
        <v>5</v>
      </c>
      <c r="Q35" s="68">
        <f>M35+H35+C35+'ACP_PS_11(i)'!M35+'ACP_PS_11(i)'!H35+'ACP_PS_11(i)'!C35+ACP_MSME_10!C35+'ACP_Agri_9(ii)'!M35</f>
        <v>89898</v>
      </c>
      <c r="R35" s="68">
        <f>N35+I35+D35+'ACP_PS_11(i)'!N35+'ACP_PS_11(i)'!I35+'ACP_PS_11(i)'!D35+ACP_MSME_10!D35+'ACP_Agri_9(ii)'!N35</f>
        <v>278673</v>
      </c>
      <c r="S35" s="68">
        <f>O35+J35+E35+'ACP_PS_11(i)'!O35+'ACP_PS_11(i)'!J35+'ACP_PS_11(i)'!E35+ACP_MSME_10!O35+'ACP_Agri_9(ii)'!O35</f>
        <v>35291</v>
      </c>
      <c r="T35" s="68">
        <f>P35+K35+F35+'ACP_PS_11(i)'!P35+'ACP_PS_11(i)'!K35+'ACP_PS_11(i)'!F35+ACP_MSME_10!P35+'ACP_Agri_9(ii)'!P35</f>
        <v>115618</v>
      </c>
      <c r="U35" s="69">
        <f t="shared" si="2"/>
        <v>41.488769992069557</v>
      </c>
      <c r="V35" s="73">
        <f>T35*100/'Pri Sec_outstanding_6'!P35</f>
        <v>15.355804746011234</v>
      </c>
    </row>
    <row r="36" spans="1:22" x14ac:dyDescent="0.2">
      <c r="A36" s="53">
        <v>30</v>
      </c>
      <c r="B36" s="54" t="s">
        <v>72</v>
      </c>
      <c r="C36" s="68">
        <v>2264</v>
      </c>
      <c r="D36" s="68">
        <v>3609</v>
      </c>
      <c r="E36" s="68">
        <v>0</v>
      </c>
      <c r="F36" s="68">
        <v>0</v>
      </c>
      <c r="G36" s="69">
        <f t="shared" si="0"/>
        <v>0</v>
      </c>
      <c r="H36" s="68">
        <v>1956</v>
      </c>
      <c r="I36" s="68">
        <v>2250</v>
      </c>
      <c r="J36" s="68">
        <v>0</v>
      </c>
      <c r="K36" s="68">
        <v>0</v>
      </c>
      <c r="L36" s="69">
        <f t="shared" si="1"/>
        <v>0</v>
      </c>
      <c r="M36" s="68">
        <v>4488</v>
      </c>
      <c r="N36" s="68">
        <v>13588</v>
      </c>
      <c r="O36" s="68">
        <v>565</v>
      </c>
      <c r="P36" s="68">
        <v>1163</v>
      </c>
      <c r="Q36" s="68">
        <f>M36+H36+C36+'ACP_PS_11(i)'!M36+'ACP_PS_11(i)'!H36+'ACP_PS_11(i)'!C36+ACP_MSME_10!C36+'ACP_Agri_9(ii)'!M36</f>
        <v>86722</v>
      </c>
      <c r="R36" s="68">
        <f>N36+I36+D36+'ACP_PS_11(i)'!N36+'ACP_PS_11(i)'!I36+'ACP_PS_11(i)'!D36+ACP_MSME_10!D36+'ACP_Agri_9(ii)'!N36</f>
        <v>281105</v>
      </c>
      <c r="S36" s="68">
        <f>O36+J36+E36+'ACP_PS_11(i)'!O36+'ACP_PS_11(i)'!J36+'ACP_PS_11(i)'!E36+ACP_MSME_10!O36+'ACP_Agri_9(ii)'!O36</f>
        <v>47860</v>
      </c>
      <c r="T36" s="68">
        <f>P36+K36+F36+'ACP_PS_11(i)'!P36+'ACP_PS_11(i)'!K36+'ACP_PS_11(i)'!F36+ACP_MSME_10!P36+'ACP_Agri_9(ii)'!P36</f>
        <v>242170</v>
      </c>
      <c r="U36" s="69">
        <f t="shared" si="2"/>
        <v>86.149303640988236</v>
      </c>
      <c r="V36" s="73">
        <f>T36*100/'Pri Sec_outstanding_6'!P36</f>
        <v>41.26919483216362</v>
      </c>
    </row>
    <row r="37" spans="1:22" x14ac:dyDescent="0.2">
      <c r="A37" s="53">
        <v>31</v>
      </c>
      <c r="B37" s="54" t="s">
        <v>207</v>
      </c>
      <c r="C37" s="68">
        <v>384</v>
      </c>
      <c r="D37" s="68">
        <v>576</v>
      </c>
      <c r="E37" s="68">
        <v>0</v>
      </c>
      <c r="F37" s="68">
        <v>0</v>
      </c>
      <c r="G37" s="69">
        <f t="shared" si="0"/>
        <v>0</v>
      </c>
      <c r="H37" s="68">
        <v>95</v>
      </c>
      <c r="I37" s="68">
        <v>104</v>
      </c>
      <c r="J37" s="68">
        <v>0</v>
      </c>
      <c r="K37" s="68">
        <v>0</v>
      </c>
      <c r="L37" s="69">
        <f t="shared" si="1"/>
        <v>0</v>
      </c>
      <c r="M37" s="68">
        <v>8</v>
      </c>
      <c r="N37" s="68">
        <v>29</v>
      </c>
      <c r="O37" s="68">
        <v>10</v>
      </c>
      <c r="P37" s="68">
        <v>2.58</v>
      </c>
      <c r="Q37" s="68">
        <f>M37+H37+C37+'ACP_PS_11(i)'!M37+'ACP_PS_11(i)'!H37+'ACP_PS_11(i)'!C37+ACP_MSME_10!C37+'ACP_Agri_9(ii)'!M37</f>
        <v>3847</v>
      </c>
      <c r="R37" s="68">
        <f>N37+I37+D37+'ACP_PS_11(i)'!N37+'ACP_PS_11(i)'!I37+'ACP_PS_11(i)'!D37+ACP_MSME_10!D37+'ACP_Agri_9(ii)'!N37</f>
        <v>9577</v>
      </c>
      <c r="S37" s="68">
        <f>O37+J37+E37+'ACP_PS_11(i)'!O37+'ACP_PS_11(i)'!J37+'ACP_PS_11(i)'!E37+ACP_MSME_10!O37+'ACP_Agri_9(ii)'!O37</f>
        <v>20009</v>
      </c>
      <c r="T37" s="68">
        <f>P37+K37+F37+'ACP_PS_11(i)'!P37+'ACP_PS_11(i)'!K37+'ACP_PS_11(i)'!F37+ACP_MSME_10!P37+'ACP_Agri_9(ii)'!P37</f>
        <v>7114.84</v>
      </c>
      <c r="U37" s="69">
        <f t="shared" si="2"/>
        <v>74.290905293933378</v>
      </c>
      <c r="V37" s="73">
        <f>T37*100/'Pri Sec_outstanding_6'!P37</f>
        <v>33.910257571236968</v>
      </c>
    </row>
    <row r="38" spans="1:22" x14ac:dyDescent="0.2">
      <c r="A38" s="53">
        <v>32</v>
      </c>
      <c r="B38" s="54" t="s">
        <v>208</v>
      </c>
      <c r="C38" s="68">
        <v>383</v>
      </c>
      <c r="D38" s="68">
        <v>634</v>
      </c>
      <c r="E38" s="68">
        <v>0</v>
      </c>
      <c r="F38" s="68">
        <v>0</v>
      </c>
      <c r="G38" s="69">
        <f t="shared" si="0"/>
        <v>0</v>
      </c>
      <c r="H38" s="68">
        <v>89</v>
      </c>
      <c r="I38" s="68">
        <v>106</v>
      </c>
      <c r="J38" s="68">
        <v>0</v>
      </c>
      <c r="K38" s="68">
        <v>0</v>
      </c>
      <c r="L38" s="69">
        <f t="shared" si="1"/>
        <v>0</v>
      </c>
      <c r="M38" s="68">
        <v>323</v>
      </c>
      <c r="N38" s="68">
        <v>890</v>
      </c>
      <c r="O38" s="68">
        <v>0</v>
      </c>
      <c r="P38" s="68">
        <v>0</v>
      </c>
      <c r="Q38" s="68">
        <f>M38+H38+C38+'ACP_PS_11(i)'!M38+'ACP_PS_11(i)'!H38+'ACP_PS_11(i)'!C38+ACP_MSME_10!C38+'ACP_Agri_9(ii)'!M38</f>
        <v>14568</v>
      </c>
      <c r="R38" s="68">
        <f>N38+I38+D38+'ACP_PS_11(i)'!N38+'ACP_PS_11(i)'!I38+'ACP_PS_11(i)'!D38+ACP_MSME_10!D38+'ACP_Agri_9(ii)'!N38</f>
        <v>46067</v>
      </c>
      <c r="S38" s="68">
        <f>O38+J38+E38+'ACP_PS_11(i)'!O38+'ACP_PS_11(i)'!J38+'ACP_PS_11(i)'!E38+ACP_MSME_10!O38+'ACP_Agri_9(ii)'!O38</f>
        <v>6463</v>
      </c>
      <c r="T38" s="68">
        <f>P38+K38+F38+'ACP_PS_11(i)'!P38+'ACP_PS_11(i)'!K38+'ACP_PS_11(i)'!F38+ACP_MSME_10!P38+'ACP_Agri_9(ii)'!P38</f>
        <v>34499.599999999999</v>
      </c>
      <c r="U38" s="69">
        <f t="shared" si="2"/>
        <v>74.890051446805742</v>
      </c>
      <c r="V38" s="73">
        <f>T38*100/'Pri Sec_outstanding_6'!P38</f>
        <v>21.031918348391244</v>
      </c>
    </row>
    <row r="39" spans="1:22" x14ac:dyDescent="0.2">
      <c r="A39" s="53">
        <v>33</v>
      </c>
      <c r="B39" s="54" t="s">
        <v>209</v>
      </c>
      <c r="C39" s="68">
        <v>177</v>
      </c>
      <c r="D39" s="68">
        <v>266</v>
      </c>
      <c r="E39" s="68">
        <v>0</v>
      </c>
      <c r="F39" s="68">
        <v>0</v>
      </c>
      <c r="G39" s="69">
        <f t="shared" si="0"/>
        <v>0</v>
      </c>
      <c r="H39" s="68">
        <v>86</v>
      </c>
      <c r="I39" s="68">
        <v>94</v>
      </c>
      <c r="J39" s="68">
        <v>0</v>
      </c>
      <c r="K39" s="68">
        <v>0</v>
      </c>
      <c r="L39" s="69">
        <f t="shared" si="1"/>
        <v>0</v>
      </c>
      <c r="M39" s="68">
        <v>0</v>
      </c>
      <c r="N39" s="68">
        <v>0</v>
      </c>
      <c r="O39" s="68">
        <v>0</v>
      </c>
      <c r="P39" s="68">
        <v>0</v>
      </c>
      <c r="Q39" s="68">
        <f>M39+H39+C39+'ACP_PS_11(i)'!M39+'ACP_PS_11(i)'!H39+'ACP_PS_11(i)'!C39+ACP_MSME_10!C39+'ACP_Agri_9(ii)'!M39</f>
        <v>1507</v>
      </c>
      <c r="R39" s="68">
        <f>N39+I39+D39+'ACP_PS_11(i)'!N39+'ACP_PS_11(i)'!I39+'ACP_PS_11(i)'!D39+ACP_MSME_10!D39+'ACP_Agri_9(ii)'!N39</f>
        <v>6142</v>
      </c>
      <c r="S39" s="68">
        <f>O39+J39+E39+'ACP_PS_11(i)'!O39+'ACP_PS_11(i)'!J39+'ACP_PS_11(i)'!E39+ACP_MSME_10!O39+'ACP_Agri_9(ii)'!O39</f>
        <v>110</v>
      </c>
      <c r="T39" s="68">
        <f>P39+K39+F39+'ACP_PS_11(i)'!P39+'ACP_PS_11(i)'!K39+'ACP_PS_11(i)'!F39+ACP_MSME_10!P39+'ACP_Agri_9(ii)'!P39</f>
        <v>1057</v>
      </c>
      <c r="U39" s="69">
        <f t="shared" si="2"/>
        <v>17.209378052751546</v>
      </c>
      <c r="V39" s="73">
        <f>T39*100/'Pri Sec_outstanding_6'!P39</f>
        <v>50.429389312977101</v>
      </c>
    </row>
    <row r="40" spans="1:22" x14ac:dyDescent="0.2">
      <c r="A40" s="53">
        <v>34</v>
      </c>
      <c r="B40" s="54" t="s">
        <v>210</v>
      </c>
      <c r="C40" s="68">
        <v>228</v>
      </c>
      <c r="D40" s="68">
        <v>373</v>
      </c>
      <c r="E40" s="68">
        <v>0</v>
      </c>
      <c r="F40" s="68">
        <v>0</v>
      </c>
      <c r="G40" s="69">
        <f t="shared" si="0"/>
        <v>0</v>
      </c>
      <c r="H40" s="68">
        <v>88</v>
      </c>
      <c r="I40" s="68">
        <v>96</v>
      </c>
      <c r="J40" s="68">
        <v>0</v>
      </c>
      <c r="K40" s="68">
        <v>0</v>
      </c>
      <c r="L40" s="69">
        <f t="shared" si="1"/>
        <v>0</v>
      </c>
      <c r="M40" s="68">
        <v>55</v>
      </c>
      <c r="N40" s="68">
        <v>67</v>
      </c>
      <c r="O40" s="68">
        <v>48</v>
      </c>
      <c r="P40" s="68">
        <v>1198.54</v>
      </c>
      <c r="Q40" s="68">
        <f>M40+H40+C40+'ACP_PS_11(i)'!M40+'ACP_PS_11(i)'!H40+'ACP_PS_11(i)'!C40+ACP_MSME_10!C40+'ACP_Agri_9(ii)'!M40</f>
        <v>2272</v>
      </c>
      <c r="R40" s="68">
        <f>N40+I40+D40+'ACP_PS_11(i)'!N40+'ACP_PS_11(i)'!I40+'ACP_PS_11(i)'!D40+ACP_MSME_10!D40+'ACP_Agri_9(ii)'!N40</f>
        <v>7541</v>
      </c>
      <c r="S40" s="68">
        <f>O40+J40+E40+'ACP_PS_11(i)'!O40+'ACP_PS_11(i)'!J40+'ACP_PS_11(i)'!E40+ACP_MSME_10!O40+'ACP_Agri_9(ii)'!O40</f>
        <v>112</v>
      </c>
      <c r="T40" s="68">
        <f>P40+K40+F40+'ACP_PS_11(i)'!P40+'ACP_PS_11(i)'!K40+'ACP_PS_11(i)'!F40+ACP_MSME_10!P40+'ACP_Agri_9(ii)'!P40</f>
        <v>2915.17</v>
      </c>
      <c r="U40" s="69">
        <f t="shared" si="2"/>
        <v>38.657605092162846</v>
      </c>
      <c r="V40" s="73">
        <f>T40*100/'Pri Sec_outstanding_6'!P40</f>
        <v>10.920223336448755</v>
      </c>
    </row>
    <row r="41" spans="1:22" x14ac:dyDescent="0.2">
      <c r="A41" s="218">
        <v>35</v>
      </c>
      <c r="B41" s="229" t="s">
        <v>211</v>
      </c>
      <c r="C41" s="230">
        <v>189</v>
      </c>
      <c r="D41" s="230">
        <v>329</v>
      </c>
      <c r="E41" s="230">
        <v>0</v>
      </c>
      <c r="F41" s="230">
        <v>0</v>
      </c>
      <c r="G41" s="241">
        <f t="shared" si="0"/>
        <v>0</v>
      </c>
      <c r="H41" s="230">
        <v>86</v>
      </c>
      <c r="I41" s="230">
        <v>94</v>
      </c>
      <c r="J41" s="230">
        <v>0</v>
      </c>
      <c r="K41" s="230">
        <v>0</v>
      </c>
      <c r="L41" s="241">
        <f t="shared" si="1"/>
        <v>0</v>
      </c>
      <c r="M41" s="230">
        <v>85</v>
      </c>
      <c r="N41" s="230">
        <v>124</v>
      </c>
      <c r="O41" s="230">
        <v>0</v>
      </c>
      <c r="P41" s="230">
        <v>0</v>
      </c>
      <c r="Q41" s="230">
        <f>M41+H41+C41+'ACP_PS_11(i)'!M41+'ACP_PS_11(i)'!H41+'ACP_PS_11(i)'!C41+ACP_MSME_10!C41+'ACP_Agri_9(ii)'!M41</f>
        <v>1189</v>
      </c>
      <c r="R41" s="230">
        <f>N41+I41+D41+'ACP_PS_11(i)'!N41+'ACP_PS_11(i)'!I41+'ACP_PS_11(i)'!D41+ACP_MSME_10!D41+'ACP_Agri_9(ii)'!N41</f>
        <v>4350</v>
      </c>
      <c r="S41" s="230">
        <f>O41+J41+E41+'ACP_PS_11(i)'!O41+'ACP_PS_11(i)'!J41+'ACP_PS_11(i)'!E41+ACP_MSME_10!O41+'ACP_Agri_9(ii)'!O41</f>
        <v>0</v>
      </c>
      <c r="T41" s="230">
        <f>P41+K41+F41+'ACP_PS_11(i)'!P41+'ACP_PS_11(i)'!K41+'ACP_PS_11(i)'!F41+ACP_MSME_10!P41+'ACP_Agri_9(ii)'!P41</f>
        <v>0</v>
      </c>
      <c r="U41" s="241">
        <f t="shared" si="2"/>
        <v>0</v>
      </c>
      <c r="V41" s="73">
        <f>T41*100/'Pri Sec_outstanding_6'!P41</f>
        <v>0</v>
      </c>
    </row>
    <row r="42" spans="1:22" x14ac:dyDescent="0.2">
      <c r="A42" s="53">
        <v>36</v>
      </c>
      <c r="B42" s="54" t="s">
        <v>73</v>
      </c>
      <c r="C42" s="68">
        <v>377</v>
      </c>
      <c r="D42" s="68">
        <v>610</v>
      </c>
      <c r="E42" s="68">
        <v>0</v>
      </c>
      <c r="F42" s="68">
        <v>0</v>
      </c>
      <c r="G42" s="69">
        <f t="shared" si="0"/>
        <v>0</v>
      </c>
      <c r="H42" s="68">
        <v>219</v>
      </c>
      <c r="I42" s="68">
        <v>242</v>
      </c>
      <c r="J42" s="68">
        <v>0</v>
      </c>
      <c r="K42" s="68">
        <v>0</v>
      </c>
      <c r="L42" s="69">
        <f t="shared" si="1"/>
        <v>0</v>
      </c>
      <c r="M42" s="68">
        <v>113</v>
      </c>
      <c r="N42" s="68">
        <v>240</v>
      </c>
      <c r="O42" s="68">
        <v>20</v>
      </c>
      <c r="P42" s="68">
        <v>263</v>
      </c>
      <c r="Q42" s="68">
        <f>M42+H42+C42+'ACP_PS_11(i)'!M42+'ACP_PS_11(i)'!H42+'ACP_PS_11(i)'!C42+ACP_MSME_10!C42+'ACP_Agri_9(ii)'!M42</f>
        <v>18297</v>
      </c>
      <c r="R42" s="68">
        <f>N42+I42+D42+'ACP_PS_11(i)'!N42+'ACP_PS_11(i)'!I42+'ACP_PS_11(i)'!D42+ACP_MSME_10!D42+'ACP_Agri_9(ii)'!N42</f>
        <v>51862</v>
      </c>
      <c r="S42" s="68">
        <f>O42+J42+E42+'ACP_PS_11(i)'!O42+'ACP_PS_11(i)'!J42+'ACP_PS_11(i)'!E42+ACP_MSME_10!O42+'ACP_Agri_9(ii)'!O42</f>
        <v>3875</v>
      </c>
      <c r="T42" s="68">
        <f>P42+K42+F42+'ACP_PS_11(i)'!P42+'ACP_PS_11(i)'!K42+'ACP_PS_11(i)'!F42+ACP_MSME_10!P42+'ACP_Agri_9(ii)'!P42</f>
        <v>15071</v>
      </c>
      <c r="U42" s="69">
        <f t="shared" si="2"/>
        <v>29.059812579538004</v>
      </c>
      <c r="V42" s="73">
        <f>T42*100/'Pri Sec_outstanding_6'!P42</f>
        <v>8.5822319155842308</v>
      </c>
    </row>
    <row r="43" spans="1:22" x14ac:dyDescent="0.2">
      <c r="A43" s="53">
        <v>37</v>
      </c>
      <c r="B43" s="54" t="s">
        <v>212</v>
      </c>
      <c r="C43" s="68">
        <v>209</v>
      </c>
      <c r="D43" s="68">
        <v>351</v>
      </c>
      <c r="E43" s="68">
        <v>0</v>
      </c>
      <c r="F43" s="68">
        <v>0</v>
      </c>
      <c r="G43" s="69">
        <f t="shared" si="0"/>
        <v>0</v>
      </c>
      <c r="H43" s="68">
        <v>30</v>
      </c>
      <c r="I43" s="68">
        <v>33</v>
      </c>
      <c r="J43" s="68">
        <v>0</v>
      </c>
      <c r="K43" s="68">
        <v>0</v>
      </c>
      <c r="L43" s="69">
        <f t="shared" si="1"/>
        <v>0</v>
      </c>
      <c r="M43" s="68">
        <v>44</v>
      </c>
      <c r="N43" s="68">
        <v>35</v>
      </c>
      <c r="O43" s="68">
        <v>203</v>
      </c>
      <c r="P43" s="68">
        <v>1866</v>
      </c>
      <c r="Q43" s="68">
        <f>M43+H43+C43+'ACP_PS_11(i)'!M43+'ACP_PS_11(i)'!H43+'ACP_PS_11(i)'!C43+ACP_MSME_10!C43+'ACP_Agri_9(ii)'!M43</f>
        <v>1570</v>
      </c>
      <c r="R43" s="68">
        <f>N43+I43+D43+'ACP_PS_11(i)'!N43+'ACP_PS_11(i)'!I43+'ACP_PS_11(i)'!D43+ACP_MSME_10!D43+'ACP_Agri_9(ii)'!N43</f>
        <v>5803</v>
      </c>
      <c r="S43" s="68">
        <f>O43+J43+E43+'ACP_PS_11(i)'!O43+'ACP_PS_11(i)'!J43+'ACP_PS_11(i)'!E43+ACP_MSME_10!O43+'ACP_Agri_9(ii)'!O43</f>
        <v>203</v>
      </c>
      <c r="T43" s="68">
        <f>P43+K43+F43+'ACP_PS_11(i)'!P43+'ACP_PS_11(i)'!K43+'ACP_PS_11(i)'!F43+ACP_MSME_10!P43+'ACP_Agri_9(ii)'!P43</f>
        <v>1866</v>
      </c>
      <c r="U43" s="69">
        <f t="shared" si="2"/>
        <v>32.155781492331556</v>
      </c>
      <c r="V43" s="73">
        <f>T43*100/'Pri Sec_outstanding_6'!P43</f>
        <v>100</v>
      </c>
    </row>
    <row r="44" spans="1:22" x14ac:dyDescent="0.2">
      <c r="A44" s="53">
        <v>38</v>
      </c>
      <c r="B44" s="54" t="s">
        <v>213</v>
      </c>
      <c r="C44" s="68">
        <v>297</v>
      </c>
      <c r="D44" s="68">
        <v>448</v>
      </c>
      <c r="E44" s="68">
        <v>0</v>
      </c>
      <c r="F44" s="68">
        <v>0</v>
      </c>
      <c r="G44" s="69">
        <f t="shared" si="0"/>
        <v>0</v>
      </c>
      <c r="H44" s="68">
        <v>45</v>
      </c>
      <c r="I44" s="68">
        <v>49</v>
      </c>
      <c r="J44" s="68">
        <v>0</v>
      </c>
      <c r="K44" s="68">
        <v>0</v>
      </c>
      <c r="L44" s="69">
        <f t="shared" si="1"/>
        <v>0</v>
      </c>
      <c r="M44" s="68">
        <v>48</v>
      </c>
      <c r="N44" s="68">
        <v>262</v>
      </c>
      <c r="O44" s="68">
        <v>10268</v>
      </c>
      <c r="P44" s="68">
        <v>1666</v>
      </c>
      <c r="Q44" s="68">
        <f>M44+H44+C44+'ACP_PS_11(i)'!M44+'ACP_PS_11(i)'!H44+'ACP_PS_11(i)'!C44+ACP_MSME_10!C44+'ACP_Agri_9(ii)'!M44</f>
        <v>3119</v>
      </c>
      <c r="R44" s="68">
        <f>N44+I44+D44+'ACP_PS_11(i)'!N44+'ACP_PS_11(i)'!I44+'ACP_PS_11(i)'!D44+ACP_MSME_10!D44+'ACP_Agri_9(ii)'!N44</f>
        <v>9898</v>
      </c>
      <c r="S44" s="68">
        <f>O44+J44+E44+'ACP_PS_11(i)'!O44+'ACP_PS_11(i)'!J44+'ACP_PS_11(i)'!E44+ACP_MSME_10!O44+'ACP_Agri_9(ii)'!O44</f>
        <v>36606</v>
      </c>
      <c r="T44" s="68">
        <f>P44+K44+F44+'ACP_PS_11(i)'!P44+'ACP_PS_11(i)'!K44+'ACP_PS_11(i)'!F44+ACP_MSME_10!P44+'ACP_Agri_9(ii)'!P44</f>
        <v>18097</v>
      </c>
      <c r="U44" s="69">
        <f t="shared" si="2"/>
        <v>182.8349161446757</v>
      </c>
      <c r="V44" s="73">
        <f>T44*100/'Pri Sec_outstanding_6'!P44</f>
        <v>29.819242366821005</v>
      </c>
    </row>
    <row r="45" spans="1:22" x14ac:dyDescent="0.2">
      <c r="A45" s="218">
        <v>39</v>
      </c>
      <c r="B45" s="229" t="s">
        <v>214</v>
      </c>
      <c r="C45" s="230">
        <v>216</v>
      </c>
      <c r="D45" s="230">
        <v>324</v>
      </c>
      <c r="E45" s="230">
        <v>0</v>
      </c>
      <c r="F45" s="230">
        <v>0</v>
      </c>
      <c r="G45" s="241">
        <f t="shared" si="0"/>
        <v>0</v>
      </c>
      <c r="H45" s="230">
        <v>51</v>
      </c>
      <c r="I45" s="230">
        <v>56</v>
      </c>
      <c r="J45" s="230">
        <v>0</v>
      </c>
      <c r="K45" s="230">
        <v>0</v>
      </c>
      <c r="L45" s="241">
        <f t="shared" si="1"/>
        <v>0</v>
      </c>
      <c r="M45" s="230">
        <v>0</v>
      </c>
      <c r="N45" s="230">
        <v>0</v>
      </c>
      <c r="O45" s="230">
        <v>0</v>
      </c>
      <c r="P45" s="230">
        <v>0</v>
      </c>
      <c r="Q45" s="230">
        <f>M45+H45+C45+'ACP_PS_11(i)'!M45+'ACP_PS_11(i)'!H45+'ACP_PS_11(i)'!C45+ACP_MSME_10!C45+'ACP_Agri_9(ii)'!M45</f>
        <v>1024</v>
      </c>
      <c r="R45" s="230">
        <f>N45+I45+D45+'ACP_PS_11(i)'!N45+'ACP_PS_11(i)'!I45+'ACP_PS_11(i)'!D45+ACP_MSME_10!D45+'ACP_Agri_9(ii)'!N45</f>
        <v>4237</v>
      </c>
      <c r="S45" s="230">
        <f>O45+J45+E45+'ACP_PS_11(i)'!O45+'ACP_PS_11(i)'!J45+'ACP_PS_11(i)'!E45+ACP_MSME_10!O45+'ACP_Agri_9(ii)'!O45</f>
        <v>0</v>
      </c>
      <c r="T45" s="230">
        <f>P45+K45+F45+'ACP_PS_11(i)'!P45+'ACP_PS_11(i)'!K45+'ACP_PS_11(i)'!F45+ACP_MSME_10!P45+'ACP_Agri_9(ii)'!P45</f>
        <v>0</v>
      </c>
      <c r="U45" s="241">
        <f t="shared" si="2"/>
        <v>0</v>
      </c>
      <c r="V45" s="73">
        <f>T45*100/'Pri Sec_outstanding_6'!P45</f>
        <v>0</v>
      </c>
    </row>
    <row r="46" spans="1:22" x14ac:dyDescent="0.2">
      <c r="A46" s="218">
        <v>40</v>
      </c>
      <c r="B46" s="229" t="s">
        <v>77</v>
      </c>
      <c r="C46" s="230">
        <v>0</v>
      </c>
      <c r="D46" s="230">
        <v>0</v>
      </c>
      <c r="E46" s="230">
        <v>0</v>
      </c>
      <c r="F46" s="230">
        <v>0</v>
      </c>
      <c r="G46" s="241" t="e">
        <f t="shared" si="0"/>
        <v>#DIV/0!</v>
      </c>
      <c r="H46" s="230">
        <v>0</v>
      </c>
      <c r="I46" s="230">
        <v>0</v>
      </c>
      <c r="J46" s="230">
        <v>0</v>
      </c>
      <c r="K46" s="230">
        <v>0</v>
      </c>
      <c r="L46" s="241" t="e">
        <f t="shared" si="1"/>
        <v>#DIV/0!</v>
      </c>
      <c r="M46" s="230">
        <v>10</v>
      </c>
      <c r="N46" s="230">
        <v>20</v>
      </c>
      <c r="O46" s="230">
        <v>0</v>
      </c>
      <c r="P46" s="230">
        <v>0</v>
      </c>
      <c r="Q46" s="230">
        <f>M46+H46+C46+'ACP_PS_11(i)'!M46+'ACP_PS_11(i)'!H46+'ACP_PS_11(i)'!C46+ACP_MSME_10!C46+'ACP_Agri_9(ii)'!M46</f>
        <v>130</v>
      </c>
      <c r="R46" s="230">
        <f>N46+I46+D46+'ACP_PS_11(i)'!N46+'ACP_PS_11(i)'!I46+'ACP_PS_11(i)'!D46+ACP_MSME_10!D46+'ACP_Agri_9(ii)'!N46</f>
        <v>489</v>
      </c>
      <c r="S46" s="230">
        <f>O46+J46+E46+'ACP_PS_11(i)'!O46+'ACP_PS_11(i)'!J46+'ACP_PS_11(i)'!E46+ACP_MSME_10!O46+'ACP_Agri_9(ii)'!O46</f>
        <v>0</v>
      </c>
      <c r="T46" s="230">
        <f>P46+K46+F46+'ACP_PS_11(i)'!P46+'ACP_PS_11(i)'!K46+'ACP_PS_11(i)'!F46+ACP_MSME_10!P46+'ACP_Agri_9(ii)'!P46</f>
        <v>0</v>
      </c>
      <c r="U46" s="241">
        <f t="shared" si="2"/>
        <v>0</v>
      </c>
      <c r="V46" s="73">
        <f>T46*100/'Pri Sec_outstanding_6'!P46</f>
        <v>0</v>
      </c>
    </row>
    <row r="47" spans="1:22" x14ac:dyDescent="0.2">
      <c r="A47" s="218">
        <v>41</v>
      </c>
      <c r="B47" s="229" t="s">
        <v>215</v>
      </c>
      <c r="C47" s="230">
        <v>59</v>
      </c>
      <c r="D47" s="230">
        <v>89</v>
      </c>
      <c r="E47" s="230">
        <v>0</v>
      </c>
      <c r="F47" s="230">
        <v>0</v>
      </c>
      <c r="G47" s="241">
        <f t="shared" si="0"/>
        <v>0</v>
      </c>
      <c r="H47" s="230">
        <v>0</v>
      </c>
      <c r="I47" s="230">
        <v>0</v>
      </c>
      <c r="J47" s="230">
        <v>0</v>
      </c>
      <c r="K47" s="230">
        <v>0</v>
      </c>
      <c r="L47" s="241" t="e">
        <f t="shared" si="1"/>
        <v>#DIV/0!</v>
      </c>
      <c r="M47" s="230">
        <v>0</v>
      </c>
      <c r="N47" s="230">
        <v>0</v>
      </c>
      <c r="O47" s="230">
        <v>0</v>
      </c>
      <c r="P47" s="230">
        <v>0</v>
      </c>
      <c r="Q47" s="230">
        <f>M47+H47+C47+'ACP_PS_11(i)'!M47+'ACP_PS_11(i)'!H47+'ACP_PS_11(i)'!C47+ACP_MSME_10!C47+'ACP_Agri_9(ii)'!M47</f>
        <v>278</v>
      </c>
      <c r="R47" s="230">
        <f>N47+I47+D47+'ACP_PS_11(i)'!N47+'ACP_PS_11(i)'!I47+'ACP_PS_11(i)'!D47+ACP_MSME_10!D47+'ACP_Agri_9(ii)'!N47</f>
        <v>710</v>
      </c>
      <c r="S47" s="230">
        <f>O47+J47+E47+'ACP_PS_11(i)'!O47+'ACP_PS_11(i)'!J47+'ACP_PS_11(i)'!E47+ACP_MSME_10!O47+'ACP_Agri_9(ii)'!O47</f>
        <v>0</v>
      </c>
      <c r="T47" s="230">
        <f>P47+K47+F47+'ACP_PS_11(i)'!P47+'ACP_PS_11(i)'!K47+'ACP_PS_11(i)'!F47+ACP_MSME_10!P47+'ACP_Agri_9(ii)'!P47</f>
        <v>0</v>
      </c>
      <c r="U47" s="241">
        <f t="shared" si="2"/>
        <v>0</v>
      </c>
      <c r="V47" s="73">
        <f>T47*100/'Pri Sec_outstanding_6'!P47</f>
        <v>0</v>
      </c>
    </row>
    <row r="48" spans="1:22" x14ac:dyDescent="0.2">
      <c r="A48" s="53">
        <v>42</v>
      </c>
      <c r="B48" s="54" t="s">
        <v>76</v>
      </c>
      <c r="C48" s="68">
        <v>417</v>
      </c>
      <c r="D48" s="68">
        <v>672</v>
      </c>
      <c r="E48" s="68">
        <v>0</v>
      </c>
      <c r="F48" s="68">
        <v>0</v>
      </c>
      <c r="G48" s="69">
        <f t="shared" si="0"/>
        <v>0</v>
      </c>
      <c r="H48" s="68">
        <v>64</v>
      </c>
      <c r="I48" s="68">
        <v>78</v>
      </c>
      <c r="J48" s="68">
        <v>0</v>
      </c>
      <c r="K48" s="68">
        <v>0</v>
      </c>
      <c r="L48" s="69">
        <f t="shared" si="1"/>
        <v>0</v>
      </c>
      <c r="M48" s="68">
        <v>319</v>
      </c>
      <c r="N48" s="68">
        <v>983</v>
      </c>
      <c r="O48" s="68">
        <v>964</v>
      </c>
      <c r="P48" s="68">
        <v>208</v>
      </c>
      <c r="Q48" s="68">
        <f>M48+H48+C48+'ACP_PS_11(i)'!M48+'ACP_PS_11(i)'!H48+'ACP_PS_11(i)'!C48+ACP_MSME_10!C48+'ACP_Agri_9(ii)'!M48</f>
        <v>6460</v>
      </c>
      <c r="R48" s="68">
        <f>N48+I48+D48+'ACP_PS_11(i)'!N48+'ACP_PS_11(i)'!I48+'ACP_PS_11(i)'!D48+ACP_MSME_10!D48+'ACP_Agri_9(ii)'!N48</f>
        <v>21864</v>
      </c>
      <c r="S48" s="68">
        <f>O48+J48+E48+'ACP_PS_11(i)'!O48+'ACP_PS_11(i)'!J48+'ACP_PS_11(i)'!E48+ACP_MSME_10!O48+'ACP_Agri_9(ii)'!O48</f>
        <v>21678</v>
      </c>
      <c r="T48" s="68">
        <f>P48+K48+F48+'ACP_PS_11(i)'!P48+'ACP_PS_11(i)'!K48+'ACP_PS_11(i)'!F48+ACP_MSME_10!P48+'ACP_Agri_9(ii)'!P48</f>
        <v>32061</v>
      </c>
      <c r="U48" s="69">
        <f t="shared" si="2"/>
        <v>146.63830954994512</v>
      </c>
      <c r="V48" s="73">
        <f>T48*100/'Pri Sec_outstanding_6'!P48</f>
        <v>43.667937891582675</v>
      </c>
    </row>
    <row r="49" spans="1:22" x14ac:dyDescent="0.2">
      <c r="A49" s="215"/>
      <c r="B49" s="191" t="s">
        <v>313</v>
      </c>
      <c r="C49" s="71">
        <f>SUM(C28:C48)</f>
        <v>11434</v>
      </c>
      <c r="D49" s="71">
        <f t="shared" ref="D49:T49" si="4">SUM(D28:D48)</f>
        <v>18064</v>
      </c>
      <c r="E49" s="71">
        <f t="shared" si="4"/>
        <v>1</v>
      </c>
      <c r="F49" s="71">
        <f t="shared" si="4"/>
        <v>2</v>
      </c>
      <c r="G49" s="66">
        <f t="shared" si="0"/>
        <v>1.1071744906997343E-2</v>
      </c>
      <c r="H49" s="71">
        <f t="shared" si="4"/>
        <v>6643</v>
      </c>
      <c r="I49" s="71">
        <f t="shared" si="4"/>
        <v>7531</v>
      </c>
      <c r="J49" s="71">
        <f t="shared" si="4"/>
        <v>0</v>
      </c>
      <c r="K49" s="71">
        <f t="shared" si="4"/>
        <v>0</v>
      </c>
      <c r="L49" s="66">
        <f t="shared" si="1"/>
        <v>0</v>
      </c>
      <c r="M49" s="71">
        <f t="shared" si="4"/>
        <v>8283</v>
      </c>
      <c r="N49" s="71">
        <f t="shared" si="4"/>
        <v>23801</v>
      </c>
      <c r="O49" s="71">
        <f t="shared" si="4"/>
        <v>60786</v>
      </c>
      <c r="P49" s="71">
        <f t="shared" si="4"/>
        <v>13516.75</v>
      </c>
      <c r="Q49" s="71">
        <f t="shared" si="4"/>
        <v>301940</v>
      </c>
      <c r="R49" s="71">
        <f t="shared" si="4"/>
        <v>950479</v>
      </c>
      <c r="S49" s="71">
        <f t="shared" si="4"/>
        <v>263892</v>
      </c>
      <c r="T49" s="71">
        <f t="shared" si="4"/>
        <v>543633.54715</v>
      </c>
      <c r="U49" s="66">
        <f t="shared" si="2"/>
        <v>57.195745213729083</v>
      </c>
      <c r="V49" s="73">
        <f>T49*100/'Pri Sec_outstanding_6'!P49</f>
        <v>23.798342970876575</v>
      </c>
    </row>
    <row r="50" spans="1:22" x14ac:dyDescent="0.2">
      <c r="A50" s="53">
        <v>43</v>
      </c>
      <c r="B50" s="54" t="s">
        <v>46</v>
      </c>
      <c r="C50" s="68">
        <v>710</v>
      </c>
      <c r="D50" s="68">
        <v>1278</v>
      </c>
      <c r="E50" s="68">
        <v>0</v>
      </c>
      <c r="F50" s="68">
        <v>0</v>
      </c>
      <c r="G50" s="69">
        <f t="shared" si="0"/>
        <v>0</v>
      </c>
      <c r="H50" s="68">
        <v>402</v>
      </c>
      <c r="I50" s="68">
        <v>444</v>
      </c>
      <c r="J50" s="68">
        <v>3</v>
      </c>
      <c r="K50" s="68">
        <v>1</v>
      </c>
      <c r="L50" s="69">
        <f t="shared" si="1"/>
        <v>0.22522522522522523</v>
      </c>
      <c r="M50" s="68">
        <v>8663</v>
      </c>
      <c r="N50" s="68">
        <v>26426</v>
      </c>
      <c r="O50" s="68">
        <v>7</v>
      </c>
      <c r="P50" s="68">
        <v>219</v>
      </c>
      <c r="Q50" s="68">
        <f>M50+H50+C50+'ACP_PS_11(i)'!M50+'ACP_PS_11(i)'!H50+'ACP_PS_11(i)'!C50+ACP_MSME_10!C50+'ACP_Agri_9(ii)'!M50</f>
        <v>154139</v>
      </c>
      <c r="R50" s="68">
        <f>N50+I50+D50+'ACP_PS_11(i)'!N50+'ACP_PS_11(i)'!I50+'ACP_PS_11(i)'!D50+ACP_MSME_10!D50+'ACP_Agri_9(ii)'!N50</f>
        <v>474777</v>
      </c>
      <c r="S50" s="68">
        <f>O50+J50+E50+'ACP_PS_11(i)'!O50+'ACP_PS_11(i)'!J50+'ACP_PS_11(i)'!E50+ACP_MSME_10!O50+'ACP_Agri_9(ii)'!O50</f>
        <v>34052</v>
      </c>
      <c r="T50" s="68">
        <f>P50+K50+F50+'ACP_PS_11(i)'!P50+'ACP_PS_11(i)'!K50+'ACP_PS_11(i)'!F50+ACP_MSME_10!P50+'ACP_Agri_9(ii)'!P50</f>
        <v>54304</v>
      </c>
      <c r="U50" s="69">
        <f t="shared" si="2"/>
        <v>11.437790794415061</v>
      </c>
      <c r="V50" s="73">
        <f>T50*100/'Pri Sec_outstanding_6'!P50</f>
        <v>15.535891560026206</v>
      </c>
    </row>
    <row r="51" spans="1:22" x14ac:dyDescent="0.2">
      <c r="A51" s="53">
        <v>44</v>
      </c>
      <c r="B51" s="54" t="s">
        <v>216</v>
      </c>
      <c r="C51" s="68">
        <v>2208</v>
      </c>
      <c r="D51" s="68">
        <v>2411</v>
      </c>
      <c r="E51" s="68">
        <v>0</v>
      </c>
      <c r="F51" s="68">
        <v>0</v>
      </c>
      <c r="G51" s="69">
        <f t="shared" si="0"/>
        <v>0</v>
      </c>
      <c r="H51" s="68">
        <v>722</v>
      </c>
      <c r="I51" s="68">
        <v>647</v>
      </c>
      <c r="J51" s="68">
        <v>17</v>
      </c>
      <c r="K51" s="68">
        <v>6</v>
      </c>
      <c r="L51" s="69">
        <f t="shared" si="1"/>
        <v>0.92735703245749612</v>
      </c>
      <c r="M51" s="68">
        <v>773</v>
      </c>
      <c r="N51" s="68">
        <v>954</v>
      </c>
      <c r="O51" s="68">
        <v>357824</v>
      </c>
      <c r="P51" s="68">
        <v>18474</v>
      </c>
      <c r="Q51" s="68">
        <f>M51+H51+C51+'ACP_PS_11(i)'!M51+'ACP_PS_11(i)'!H51+'ACP_PS_11(i)'!C51+ACP_MSME_10!C51+'ACP_Agri_9(ii)'!M51</f>
        <v>134230</v>
      </c>
      <c r="R51" s="68">
        <f>N51+I51+D51+'ACP_PS_11(i)'!N51+'ACP_PS_11(i)'!I51+'ACP_PS_11(i)'!D51+ACP_MSME_10!D51+'ACP_Agri_9(ii)'!N51</f>
        <v>326355</v>
      </c>
      <c r="S51" s="68">
        <f>O51+J51+E51+'ACP_PS_11(i)'!O51+'ACP_PS_11(i)'!J51+'ACP_PS_11(i)'!E51+ACP_MSME_10!O51+'ACP_Agri_9(ii)'!O51</f>
        <v>439850</v>
      </c>
      <c r="T51" s="68">
        <f>P51+K51+F51+'ACP_PS_11(i)'!P51+'ACP_PS_11(i)'!K51+'ACP_PS_11(i)'!F51+ACP_MSME_10!P51+'ACP_Agri_9(ii)'!P51</f>
        <v>73627</v>
      </c>
      <c r="U51" s="69">
        <f t="shared" si="2"/>
        <v>22.560402016209341</v>
      </c>
      <c r="V51" s="73">
        <f>T51*100/'Pri Sec_outstanding_6'!P51</f>
        <v>29.02792124332721</v>
      </c>
    </row>
    <row r="52" spans="1:22" x14ac:dyDescent="0.2">
      <c r="A52" s="53">
        <v>45</v>
      </c>
      <c r="B52" s="54" t="s">
        <v>52</v>
      </c>
      <c r="C52" s="68">
        <v>4156</v>
      </c>
      <c r="D52" s="68">
        <v>6659</v>
      </c>
      <c r="E52" s="68">
        <v>0</v>
      </c>
      <c r="F52" s="68">
        <v>0</v>
      </c>
      <c r="G52" s="69">
        <f t="shared" si="0"/>
        <v>0</v>
      </c>
      <c r="H52" s="68">
        <v>1108</v>
      </c>
      <c r="I52" s="68">
        <v>1545</v>
      </c>
      <c r="J52" s="68">
        <v>0</v>
      </c>
      <c r="K52" s="68">
        <v>0</v>
      </c>
      <c r="L52" s="69">
        <f t="shared" si="1"/>
        <v>0</v>
      </c>
      <c r="M52" s="68">
        <v>1379</v>
      </c>
      <c r="N52" s="68">
        <v>6660</v>
      </c>
      <c r="O52" s="68">
        <v>0</v>
      </c>
      <c r="P52" s="68">
        <v>0</v>
      </c>
      <c r="Q52" s="68">
        <f>M52+H52+C52+'ACP_PS_11(i)'!M52+'ACP_PS_11(i)'!H52+'ACP_PS_11(i)'!C52+ACP_MSME_10!C52+'ACP_Agri_9(ii)'!M52</f>
        <v>224399</v>
      </c>
      <c r="R52" s="68">
        <f>N52+I52+D52+'ACP_PS_11(i)'!N52+'ACP_PS_11(i)'!I52+'ACP_PS_11(i)'!D52+ACP_MSME_10!D52+'ACP_Agri_9(ii)'!N52</f>
        <v>584619</v>
      </c>
      <c r="S52" s="68">
        <f>O52+J52+E52+'ACP_PS_11(i)'!O52+'ACP_PS_11(i)'!J52+'ACP_PS_11(i)'!E52+ACP_MSME_10!O52+'ACP_Agri_9(ii)'!O52</f>
        <v>55349</v>
      </c>
      <c r="T52" s="68">
        <f>P52+K52+F52+'ACP_PS_11(i)'!P52+'ACP_PS_11(i)'!K52+'ACP_PS_11(i)'!F52+ACP_MSME_10!P52+'ACP_Agri_9(ii)'!P52</f>
        <v>88181.11</v>
      </c>
      <c r="U52" s="69">
        <f t="shared" si="2"/>
        <v>15.083517641404059</v>
      </c>
      <c r="V52" s="73">
        <f>T52*100/'Pri Sec_outstanding_6'!P52</f>
        <v>21.227523253450357</v>
      </c>
    </row>
    <row r="53" spans="1:22" x14ac:dyDescent="0.2">
      <c r="A53" s="215"/>
      <c r="B53" s="191" t="s">
        <v>352</v>
      </c>
      <c r="C53" s="71">
        <f>SUM(C50:C52)</f>
        <v>7074</v>
      </c>
      <c r="D53" s="71">
        <f t="shared" ref="D53:T53" si="5">SUM(D50:D52)</f>
        <v>10348</v>
      </c>
      <c r="E53" s="71">
        <f t="shared" si="5"/>
        <v>0</v>
      </c>
      <c r="F53" s="71">
        <f t="shared" si="5"/>
        <v>0</v>
      </c>
      <c r="G53" s="66">
        <f t="shared" si="0"/>
        <v>0</v>
      </c>
      <c r="H53" s="71">
        <f t="shared" si="5"/>
        <v>2232</v>
      </c>
      <c r="I53" s="71">
        <f t="shared" si="5"/>
        <v>2636</v>
      </c>
      <c r="J53" s="71">
        <f t="shared" si="5"/>
        <v>20</v>
      </c>
      <c r="K53" s="71">
        <f t="shared" si="5"/>
        <v>7</v>
      </c>
      <c r="L53" s="66">
        <f t="shared" si="1"/>
        <v>0.26555386949924126</v>
      </c>
      <c r="M53" s="71">
        <f t="shared" si="5"/>
        <v>10815</v>
      </c>
      <c r="N53" s="71">
        <f t="shared" si="5"/>
        <v>34040</v>
      </c>
      <c r="O53" s="71">
        <f t="shared" si="5"/>
        <v>357831</v>
      </c>
      <c r="P53" s="71">
        <f t="shared" si="5"/>
        <v>18693</v>
      </c>
      <c r="Q53" s="71">
        <f t="shared" si="5"/>
        <v>512768</v>
      </c>
      <c r="R53" s="71">
        <f t="shared" si="5"/>
        <v>1385751</v>
      </c>
      <c r="S53" s="71">
        <f t="shared" si="5"/>
        <v>529251</v>
      </c>
      <c r="T53" s="71">
        <f t="shared" si="5"/>
        <v>216112.11</v>
      </c>
      <c r="U53" s="66">
        <f t="shared" si="2"/>
        <v>15.595306083127488</v>
      </c>
      <c r="V53" s="73">
        <f>T53*100/'Pri Sec_outstanding_6'!P53</f>
        <v>21.216784192490657</v>
      </c>
    </row>
    <row r="54" spans="1:22" x14ac:dyDescent="0.2">
      <c r="A54" s="218">
        <v>46</v>
      </c>
      <c r="B54" s="229" t="s">
        <v>314</v>
      </c>
      <c r="C54" s="230">
        <v>2</v>
      </c>
      <c r="D54" s="230">
        <v>2</v>
      </c>
      <c r="E54" s="230">
        <v>0</v>
      </c>
      <c r="F54" s="230">
        <v>0</v>
      </c>
      <c r="G54" s="241">
        <f t="shared" si="0"/>
        <v>0</v>
      </c>
      <c r="H54" s="230">
        <v>0</v>
      </c>
      <c r="I54" s="230">
        <v>0</v>
      </c>
      <c r="J54" s="230">
        <v>0</v>
      </c>
      <c r="K54" s="230">
        <v>0</v>
      </c>
      <c r="L54" s="241" t="e">
        <f t="shared" si="1"/>
        <v>#DIV/0!</v>
      </c>
      <c r="M54" s="230">
        <v>0</v>
      </c>
      <c r="N54" s="230">
        <v>0</v>
      </c>
      <c r="O54" s="230">
        <v>0</v>
      </c>
      <c r="P54" s="230">
        <v>0</v>
      </c>
      <c r="Q54" s="230">
        <f>M54+H54+C54+'ACP_PS_11(i)'!M54+'ACP_PS_11(i)'!H54+'ACP_PS_11(i)'!C54+ACP_MSME_10!C54+'ACP_Agri_9(ii)'!M54</f>
        <v>607</v>
      </c>
      <c r="R54" s="230">
        <f>N54+I54+D54+'ACP_PS_11(i)'!N54+'ACP_PS_11(i)'!I54+'ACP_PS_11(i)'!D54+ACP_MSME_10!D54+'ACP_Agri_9(ii)'!N54</f>
        <v>1773</v>
      </c>
      <c r="S54" s="230">
        <f>O54+J54+E54+'ACP_PS_11(i)'!O54+'ACP_PS_11(i)'!J54+'ACP_PS_11(i)'!E54+ACP_MSME_10!O54+'ACP_Agri_9(ii)'!O54</f>
        <v>0</v>
      </c>
      <c r="T54" s="230">
        <f>P54+K54+F54+'ACP_PS_11(i)'!P54+'ACP_PS_11(i)'!K54+'ACP_PS_11(i)'!F54+ACP_MSME_10!P54+'ACP_Agri_9(ii)'!P54</f>
        <v>0</v>
      </c>
      <c r="U54" s="241">
        <f t="shared" si="2"/>
        <v>0</v>
      </c>
      <c r="V54" s="73" t="e">
        <f>T54*100/'Pri Sec_outstanding_6'!P54</f>
        <v>#DIV/0!</v>
      </c>
    </row>
    <row r="55" spans="1:22" x14ac:dyDescent="0.2">
      <c r="A55" s="53">
        <v>47</v>
      </c>
      <c r="B55" s="54" t="s">
        <v>241</v>
      </c>
      <c r="C55" s="68">
        <v>6046</v>
      </c>
      <c r="D55" s="68">
        <v>9722</v>
      </c>
      <c r="E55" s="68">
        <v>0</v>
      </c>
      <c r="F55" s="68">
        <v>0</v>
      </c>
      <c r="G55" s="69">
        <f t="shared" si="0"/>
        <v>0</v>
      </c>
      <c r="H55" s="68">
        <v>595</v>
      </c>
      <c r="I55" s="68">
        <v>726</v>
      </c>
      <c r="J55" s="68">
        <v>0</v>
      </c>
      <c r="K55" s="68">
        <v>0</v>
      </c>
      <c r="L55" s="69">
        <f t="shared" si="1"/>
        <v>0</v>
      </c>
      <c r="M55" s="68">
        <v>4181</v>
      </c>
      <c r="N55" s="68">
        <v>17168</v>
      </c>
      <c r="O55" s="68">
        <v>0</v>
      </c>
      <c r="P55" s="68">
        <v>0</v>
      </c>
      <c r="Q55" s="68">
        <f>M55+H55+C55+'ACP_PS_11(i)'!M55+'ACP_PS_11(i)'!H55+'ACP_PS_11(i)'!C55+ACP_MSME_10!C55+'ACP_Agri_9(ii)'!M55</f>
        <v>988382</v>
      </c>
      <c r="R55" s="68">
        <f>N55+I55+D55+'ACP_PS_11(i)'!N55+'ACP_PS_11(i)'!I55+'ACP_PS_11(i)'!D55+ACP_MSME_10!D55+'ACP_Agri_9(ii)'!N55</f>
        <v>2419549</v>
      </c>
      <c r="S55" s="68">
        <f>O55+J55+E55+'ACP_PS_11(i)'!O55+'ACP_PS_11(i)'!J55+'ACP_PS_11(i)'!E55+ACP_MSME_10!O55+'ACP_Agri_9(ii)'!O55</f>
        <v>762904</v>
      </c>
      <c r="T55" s="68">
        <f>P55+K55+F55+'ACP_PS_11(i)'!P55+'ACP_PS_11(i)'!K55+'ACP_PS_11(i)'!F55+ACP_MSME_10!P55+'ACP_Agri_9(ii)'!P55</f>
        <v>615776.79</v>
      </c>
      <c r="U55" s="69">
        <f t="shared" si="2"/>
        <v>25.450064867460835</v>
      </c>
      <c r="V55" s="73">
        <f>T55*100/'Pri Sec_outstanding_6'!P55</f>
        <v>26.396738906778875</v>
      </c>
    </row>
    <row r="56" spans="1:22" x14ac:dyDescent="0.2">
      <c r="A56" s="218">
        <v>48</v>
      </c>
      <c r="B56" s="229" t="s">
        <v>315</v>
      </c>
      <c r="C56" s="230">
        <v>0</v>
      </c>
      <c r="D56" s="230">
        <v>0</v>
      </c>
      <c r="E56" s="230">
        <v>0</v>
      </c>
      <c r="F56" s="230">
        <v>0</v>
      </c>
      <c r="G56" s="241" t="e">
        <f t="shared" si="0"/>
        <v>#DIV/0!</v>
      </c>
      <c r="H56" s="230">
        <v>0</v>
      </c>
      <c r="I56" s="230">
        <v>0</v>
      </c>
      <c r="J56" s="230">
        <v>0</v>
      </c>
      <c r="K56" s="230">
        <v>0</v>
      </c>
      <c r="L56" s="241" t="e">
        <f t="shared" si="1"/>
        <v>#DIV/0!</v>
      </c>
      <c r="M56" s="230">
        <v>291</v>
      </c>
      <c r="N56" s="230">
        <v>501</v>
      </c>
      <c r="O56" s="230">
        <v>0</v>
      </c>
      <c r="P56" s="230">
        <v>0</v>
      </c>
      <c r="Q56" s="230">
        <f>M56+H56+C56+'ACP_PS_11(i)'!M56+'ACP_PS_11(i)'!H56+'ACP_PS_11(i)'!C56+ACP_MSME_10!C56+'ACP_Agri_9(ii)'!M56</f>
        <v>502</v>
      </c>
      <c r="R56" s="230">
        <f>N56+I56+D56+'ACP_PS_11(i)'!N56+'ACP_PS_11(i)'!I56+'ACP_PS_11(i)'!D56+ACP_MSME_10!D56+'ACP_Agri_9(ii)'!N56</f>
        <v>1666</v>
      </c>
      <c r="S56" s="230">
        <f>O56+J56+E56+'ACP_PS_11(i)'!O56+'ACP_PS_11(i)'!J56+'ACP_PS_11(i)'!E56+ACP_MSME_10!O56+'ACP_Agri_9(ii)'!O56</f>
        <v>0</v>
      </c>
      <c r="T56" s="230">
        <f>P56+K56+F56+'ACP_PS_11(i)'!P56+'ACP_PS_11(i)'!K56+'ACP_PS_11(i)'!F56+ACP_MSME_10!P56+'ACP_Agri_9(ii)'!P56</f>
        <v>0</v>
      </c>
      <c r="U56" s="241">
        <f t="shared" si="2"/>
        <v>0</v>
      </c>
      <c r="V56" s="73">
        <f>T56*100/'Pri Sec_outstanding_6'!P56</f>
        <v>0</v>
      </c>
    </row>
    <row r="57" spans="1:22" x14ac:dyDescent="0.2">
      <c r="A57" s="218">
        <v>49</v>
      </c>
      <c r="B57" s="229" t="s">
        <v>350</v>
      </c>
      <c r="C57" s="230">
        <v>59</v>
      </c>
      <c r="D57" s="230">
        <v>89</v>
      </c>
      <c r="E57" s="230">
        <v>0</v>
      </c>
      <c r="F57" s="230">
        <v>0</v>
      </c>
      <c r="G57" s="241">
        <f t="shared" si="0"/>
        <v>0</v>
      </c>
      <c r="H57" s="230">
        <v>0</v>
      </c>
      <c r="I57" s="230">
        <v>0</v>
      </c>
      <c r="J57" s="230">
        <v>0</v>
      </c>
      <c r="K57" s="230">
        <v>0</v>
      </c>
      <c r="L57" s="241" t="e">
        <f t="shared" si="1"/>
        <v>#DIV/0!</v>
      </c>
      <c r="M57" s="230">
        <v>0</v>
      </c>
      <c r="N57" s="230">
        <v>0</v>
      </c>
      <c r="O57" s="230">
        <v>0</v>
      </c>
      <c r="P57" s="230">
        <v>0</v>
      </c>
      <c r="Q57" s="230">
        <f>M57+H57+C57+'ACP_PS_11(i)'!M57+'ACP_PS_11(i)'!H57+'ACP_PS_11(i)'!C57+ACP_MSME_10!C57+'ACP_Agri_9(ii)'!M57</f>
        <v>275</v>
      </c>
      <c r="R57" s="230">
        <f>N57+I57+D57+'ACP_PS_11(i)'!N57+'ACP_PS_11(i)'!I57+'ACP_PS_11(i)'!D57+ACP_MSME_10!D57+'ACP_Agri_9(ii)'!N57</f>
        <v>696</v>
      </c>
      <c r="S57" s="230">
        <f>O57+J57+E57+'ACP_PS_11(i)'!O57+'ACP_PS_11(i)'!J57+'ACP_PS_11(i)'!E57+ACP_MSME_10!O57+'ACP_Agri_9(ii)'!O57</f>
        <v>0</v>
      </c>
      <c r="T57" s="230">
        <f>P57+K57+F57+'ACP_PS_11(i)'!P57+'ACP_PS_11(i)'!K57+'ACP_PS_11(i)'!F57+ACP_MSME_10!P57+'ACP_Agri_9(ii)'!P57</f>
        <v>0</v>
      </c>
      <c r="U57" s="241">
        <f t="shared" si="2"/>
        <v>0</v>
      </c>
      <c r="V57" s="73">
        <f>T57*100/'Pri Sec_outstanding_6'!P57</f>
        <v>0</v>
      </c>
    </row>
    <row r="58" spans="1:22" x14ac:dyDescent="0.2">
      <c r="A58" s="215"/>
      <c r="B58" s="191" t="s">
        <v>316</v>
      </c>
      <c r="C58" s="71">
        <f>SUM(C54:C57)</f>
        <v>6107</v>
      </c>
      <c r="D58" s="71">
        <f t="shared" ref="D58:T58" si="6">SUM(D54:D57)</f>
        <v>9813</v>
      </c>
      <c r="E58" s="71">
        <f t="shared" si="6"/>
        <v>0</v>
      </c>
      <c r="F58" s="71">
        <f t="shared" si="6"/>
        <v>0</v>
      </c>
      <c r="G58" s="66">
        <f t="shared" si="0"/>
        <v>0</v>
      </c>
      <c r="H58" s="71">
        <f t="shared" si="6"/>
        <v>595</v>
      </c>
      <c r="I58" s="71">
        <f t="shared" si="6"/>
        <v>726</v>
      </c>
      <c r="J58" s="71">
        <f t="shared" si="6"/>
        <v>0</v>
      </c>
      <c r="K58" s="71">
        <f t="shared" si="6"/>
        <v>0</v>
      </c>
      <c r="L58" s="66">
        <f t="shared" si="1"/>
        <v>0</v>
      </c>
      <c r="M58" s="71">
        <f t="shared" si="6"/>
        <v>4472</v>
      </c>
      <c r="N58" s="71">
        <f t="shared" si="6"/>
        <v>17669</v>
      </c>
      <c r="O58" s="71">
        <f t="shared" si="6"/>
        <v>0</v>
      </c>
      <c r="P58" s="71">
        <f t="shared" si="6"/>
        <v>0</v>
      </c>
      <c r="Q58" s="71">
        <f t="shared" si="6"/>
        <v>989766</v>
      </c>
      <c r="R58" s="71">
        <f t="shared" si="6"/>
        <v>2423684</v>
      </c>
      <c r="S58" s="71">
        <f t="shared" si="6"/>
        <v>762904</v>
      </c>
      <c r="T58" s="71">
        <f t="shared" si="6"/>
        <v>615776.79</v>
      </c>
      <c r="U58" s="66">
        <f t="shared" si="2"/>
        <v>25.406645008177634</v>
      </c>
      <c r="V58" s="73">
        <f>T58*100/'Pri Sec_outstanding_6'!P58</f>
        <v>26.303433372446818</v>
      </c>
    </row>
    <row r="59" spans="1:22" x14ac:dyDescent="0.2">
      <c r="A59" s="215"/>
      <c r="B59" s="191" t="s">
        <v>242</v>
      </c>
      <c r="C59" s="71">
        <f>C58+C53+C49+C27</f>
        <v>90492</v>
      </c>
      <c r="D59" s="71">
        <f t="shared" ref="D59:T59" si="7">D58+D53+D49+D27</f>
        <v>141038</v>
      </c>
      <c r="E59" s="71">
        <f t="shared" si="7"/>
        <v>51</v>
      </c>
      <c r="F59" s="71">
        <f t="shared" si="7"/>
        <v>1683.5</v>
      </c>
      <c r="G59" s="66">
        <f t="shared" si="0"/>
        <v>1.1936499383144967</v>
      </c>
      <c r="H59" s="71">
        <f t="shared" si="7"/>
        <v>31470</v>
      </c>
      <c r="I59" s="71">
        <f t="shared" si="7"/>
        <v>35622</v>
      </c>
      <c r="J59" s="71">
        <f t="shared" si="7"/>
        <v>31</v>
      </c>
      <c r="K59" s="71">
        <f t="shared" si="7"/>
        <v>47.97</v>
      </c>
      <c r="L59" s="66">
        <f t="shared" si="1"/>
        <v>0.13466397170288025</v>
      </c>
      <c r="M59" s="71">
        <f t="shared" si="7"/>
        <v>118795</v>
      </c>
      <c r="N59" s="71">
        <f t="shared" si="7"/>
        <v>313989</v>
      </c>
      <c r="O59" s="71">
        <f t="shared" si="7"/>
        <v>435613</v>
      </c>
      <c r="P59" s="71">
        <f t="shared" si="7"/>
        <v>86121.25</v>
      </c>
      <c r="Q59" s="71">
        <f t="shared" si="7"/>
        <v>4605384</v>
      </c>
      <c r="R59" s="71">
        <f t="shared" si="7"/>
        <v>12687998</v>
      </c>
      <c r="S59" s="71">
        <f t="shared" si="7"/>
        <v>2237990</v>
      </c>
      <c r="T59" s="71">
        <f t="shared" si="7"/>
        <v>3091835.4171500001</v>
      </c>
      <c r="U59" s="66">
        <f t="shared" si="2"/>
        <v>24.368189663570252</v>
      </c>
      <c r="V59" s="73">
        <f>T59*100/'Pri Sec_outstanding_6'!P59</f>
        <v>20.74415975974739</v>
      </c>
    </row>
  </sheetData>
  <autoFilter ref="S5:T59"/>
  <mergeCells count="18">
    <mergeCell ref="A1:T1"/>
    <mergeCell ref="A3:A5"/>
    <mergeCell ref="B3:B5"/>
    <mergeCell ref="C3:F3"/>
    <mergeCell ref="S4:T4"/>
    <mergeCell ref="H3:K3"/>
    <mergeCell ref="H4:I4"/>
    <mergeCell ref="M3:P3"/>
    <mergeCell ref="M4:N4"/>
    <mergeCell ref="U3:U5"/>
    <mergeCell ref="C4:D4"/>
    <mergeCell ref="E4:F4"/>
    <mergeCell ref="J4:K4"/>
    <mergeCell ref="O4:P4"/>
    <mergeCell ref="Q3:T3"/>
    <mergeCell ref="Q4:R4"/>
    <mergeCell ref="G3:G5"/>
    <mergeCell ref="L3:L5"/>
  </mergeCells>
  <conditionalFormatting sqref="U1:U1048576">
    <cfRule type="cellIs" dxfId="25" priority="4" stopIfTrue="1" operator="greaterThan">
      <formula>100</formula>
    </cfRule>
  </conditionalFormatting>
  <conditionalFormatting sqref="W1:W1048576">
    <cfRule type="cellIs" dxfId="24" priority="3" stopIfTrue="1" operator="lessThan">
      <formula>0</formula>
    </cfRule>
  </conditionalFormatting>
  <conditionalFormatting sqref="V1:V1048576">
    <cfRule type="cellIs" dxfId="23" priority="1" operator="greaterThan">
      <formula>100</formula>
    </cfRule>
  </conditionalFormatting>
  <pageMargins left="1.75" right="0.2" top="0.25" bottom="0.25" header="0.3" footer="0.3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59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7" sqref="A7"/>
      <selection pane="bottomRight" activeCell="E59" sqref="E59"/>
    </sheetView>
  </sheetViews>
  <sheetFormatPr defaultColWidth="4.42578125" defaultRowHeight="13.5" x14ac:dyDescent="0.2"/>
  <cols>
    <col min="1" max="1" width="4.42578125" style="55"/>
    <col min="2" max="2" width="21.85546875" style="55" bestFit="1" customWidth="1"/>
    <col min="3" max="3" width="11" style="75" bestFit="1" customWidth="1"/>
    <col min="4" max="4" width="9.85546875" style="75" bestFit="1" customWidth="1"/>
    <col min="5" max="5" width="7" style="75" bestFit="1" customWidth="1"/>
    <col min="6" max="6" width="8.7109375" style="75" bestFit="1" customWidth="1"/>
    <col min="7" max="7" width="7" style="75" bestFit="1" customWidth="1"/>
    <col min="8" max="8" width="7.7109375" style="75" bestFit="1" customWidth="1"/>
    <col min="9" max="9" width="5.85546875" style="75" bestFit="1" customWidth="1"/>
    <col min="10" max="10" width="8.42578125" style="75" customWidth="1"/>
    <col min="11" max="11" width="5.85546875" style="75" bestFit="1" customWidth="1"/>
    <col min="12" max="12" width="8.28515625" style="75" bestFit="1" customWidth="1"/>
    <col min="13" max="13" width="7.28515625" style="75" bestFit="1" customWidth="1"/>
    <col min="14" max="14" width="9.7109375" style="75" bestFit="1" customWidth="1"/>
    <col min="15" max="15" width="6.140625" style="75" bestFit="1" customWidth="1"/>
    <col min="16" max="16" width="8.42578125" style="75" bestFit="1" customWidth="1"/>
    <col min="17" max="17" width="8.7109375" style="75" bestFit="1" customWidth="1"/>
    <col min="18" max="18" width="10.140625" style="75" bestFit="1" customWidth="1"/>
    <col min="19" max="19" width="9" style="75" bestFit="1" customWidth="1"/>
    <col min="20" max="20" width="10.5703125" style="75" bestFit="1" customWidth="1"/>
    <col min="21" max="21" width="9.85546875" style="75" bestFit="1" customWidth="1"/>
    <col min="22" max="22" width="12.5703125" style="75" bestFit="1" customWidth="1"/>
    <col min="23" max="23" width="11.28515625" style="76" bestFit="1" customWidth="1"/>
    <col min="24" max="24" width="11.5703125" style="76" bestFit="1" customWidth="1"/>
    <col min="25" max="25" width="10.28515625" style="55" customWidth="1"/>
    <col min="26" max="26" width="4.42578125" style="55"/>
    <col min="27" max="27" width="7" style="55" bestFit="1" customWidth="1"/>
    <col min="28" max="28" width="8" style="55" bestFit="1" customWidth="1"/>
    <col min="29" max="16384" width="4.42578125" style="55"/>
  </cols>
  <sheetData>
    <row r="1" spans="1:28" ht="15.75" x14ac:dyDescent="0.2">
      <c r="A1" s="419" t="s">
        <v>330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</row>
    <row r="2" spans="1:28" x14ac:dyDescent="0.2">
      <c r="B2" s="72" t="s">
        <v>134</v>
      </c>
      <c r="J2" s="75" t="s">
        <v>142</v>
      </c>
      <c r="N2" s="55"/>
      <c r="O2" s="76"/>
      <c r="P2" s="76"/>
      <c r="V2" s="76" t="s">
        <v>166</v>
      </c>
    </row>
    <row r="3" spans="1:28" ht="15" customHeight="1" x14ac:dyDescent="0.2">
      <c r="A3" s="383" t="s">
        <v>227</v>
      </c>
      <c r="B3" s="383" t="s">
        <v>228</v>
      </c>
      <c r="C3" s="391" t="s">
        <v>229</v>
      </c>
      <c r="D3" s="391"/>
      <c r="E3" s="384" t="s">
        <v>153</v>
      </c>
      <c r="F3" s="384"/>
      <c r="G3" s="384" t="s">
        <v>24</v>
      </c>
      <c r="H3" s="384"/>
      <c r="I3" s="384"/>
      <c r="J3" s="384"/>
      <c r="K3" s="384"/>
      <c r="L3" s="384"/>
      <c r="M3" s="384"/>
      <c r="N3" s="384"/>
      <c r="O3" s="384" t="s">
        <v>136</v>
      </c>
      <c r="P3" s="384"/>
      <c r="Q3" s="384" t="s">
        <v>137</v>
      </c>
      <c r="R3" s="384"/>
      <c r="S3" s="384" t="s">
        <v>154</v>
      </c>
      <c r="T3" s="384"/>
      <c r="U3" s="384" t="s">
        <v>131</v>
      </c>
      <c r="V3" s="384"/>
      <c r="W3" s="384" t="s">
        <v>155</v>
      </c>
      <c r="X3" s="384"/>
      <c r="Y3" s="414" t="s">
        <v>121</v>
      </c>
    </row>
    <row r="4" spans="1:28" ht="15" customHeight="1" x14ac:dyDescent="0.2">
      <c r="A4" s="383"/>
      <c r="B4" s="383"/>
      <c r="C4" s="417" t="s">
        <v>30</v>
      </c>
      <c r="D4" s="417" t="s">
        <v>17</v>
      </c>
      <c r="E4" s="384"/>
      <c r="F4" s="384"/>
      <c r="G4" s="384" t="s">
        <v>127</v>
      </c>
      <c r="H4" s="384"/>
      <c r="I4" s="384" t="s">
        <v>128</v>
      </c>
      <c r="J4" s="384"/>
      <c r="K4" s="384" t="s">
        <v>129</v>
      </c>
      <c r="L4" s="384"/>
      <c r="M4" s="384" t="s">
        <v>156</v>
      </c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415"/>
    </row>
    <row r="5" spans="1:28" s="136" customFormat="1" ht="15" customHeight="1" x14ac:dyDescent="0.2">
      <c r="A5" s="383"/>
      <c r="B5" s="383"/>
      <c r="C5" s="418"/>
      <c r="D5" s="418"/>
      <c r="E5" s="153" t="s">
        <v>30</v>
      </c>
      <c r="F5" s="153" t="s">
        <v>17</v>
      </c>
      <c r="G5" s="153" t="s">
        <v>30</v>
      </c>
      <c r="H5" s="153" t="s">
        <v>17</v>
      </c>
      <c r="I5" s="153" t="s">
        <v>30</v>
      </c>
      <c r="J5" s="153" t="s">
        <v>17</v>
      </c>
      <c r="K5" s="153" t="s">
        <v>30</v>
      </c>
      <c r="L5" s="153" t="s">
        <v>17</v>
      </c>
      <c r="M5" s="153" t="s">
        <v>30</v>
      </c>
      <c r="N5" s="153" t="s">
        <v>17</v>
      </c>
      <c r="O5" s="153" t="s">
        <v>30</v>
      </c>
      <c r="P5" s="153" t="s">
        <v>17</v>
      </c>
      <c r="Q5" s="153" t="s">
        <v>30</v>
      </c>
      <c r="R5" s="153" t="s">
        <v>17</v>
      </c>
      <c r="S5" s="153" t="s">
        <v>30</v>
      </c>
      <c r="T5" s="153" t="s">
        <v>17</v>
      </c>
      <c r="U5" s="153" t="s">
        <v>30</v>
      </c>
      <c r="V5" s="153" t="s">
        <v>17</v>
      </c>
      <c r="W5" s="153" t="s">
        <v>30</v>
      </c>
      <c r="X5" s="153" t="s">
        <v>17</v>
      </c>
      <c r="Y5" s="416"/>
    </row>
    <row r="6" spans="1:28" x14ac:dyDescent="0.2">
      <c r="A6" s="53">
        <v>1</v>
      </c>
      <c r="B6" s="54" t="s">
        <v>55</v>
      </c>
      <c r="C6" s="68">
        <v>4054</v>
      </c>
      <c r="D6" s="68">
        <v>17846</v>
      </c>
      <c r="E6" s="68">
        <v>0</v>
      </c>
      <c r="F6" s="68">
        <v>0</v>
      </c>
      <c r="G6" s="68">
        <v>0</v>
      </c>
      <c r="H6" s="68">
        <v>0</v>
      </c>
      <c r="I6" s="54">
        <v>12</v>
      </c>
      <c r="J6" s="54">
        <v>206</v>
      </c>
      <c r="K6" s="68">
        <v>6</v>
      </c>
      <c r="L6" s="68">
        <v>35</v>
      </c>
      <c r="M6" s="68">
        <f>K6+I6+G6</f>
        <v>18</v>
      </c>
      <c r="N6" s="68">
        <f>L6+J6+H6</f>
        <v>241</v>
      </c>
      <c r="O6" s="68">
        <v>6</v>
      </c>
      <c r="P6" s="68">
        <v>51</v>
      </c>
      <c r="Q6" s="68">
        <v>25</v>
      </c>
      <c r="R6" s="68">
        <v>251</v>
      </c>
      <c r="S6" s="68">
        <v>221</v>
      </c>
      <c r="T6" s="68">
        <v>522</v>
      </c>
      <c r="U6" s="68">
        <v>182</v>
      </c>
      <c r="V6" s="68">
        <v>1528</v>
      </c>
      <c r="W6" s="68">
        <f>U6+S6+Q6+O6+M6+E6</f>
        <v>452</v>
      </c>
      <c r="X6" s="68">
        <f>V6+T6+R6+P6+N6+F6</f>
        <v>2593</v>
      </c>
      <c r="Y6" s="69">
        <f t="shared" ref="Y6:Y37" si="0">X6*100/D6</f>
        <v>14.529866636781351</v>
      </c>
      <c r="AA6" s="75"/>
      <c r="AB6" s="75"/>
    </row>
    <row r="7" spans="1:28" x14ac:dyDescent="0.2">
      <c r="A7" s="53">
        <v>2</v>
      </c>
      <c r="B7" s="54" t="s">
        <v>56</v>
      </c>
      <c r="C7" s="68">
        <v>477</v>
      </c>
      <c r="D7" s="68">
        <v>2389</v>
      </c>
      <c r="E7" s="68">
        <v>0</v>
      </c>
      <c r="F7" s="68">
        <v>0</v>
      </c>
      <c r="G7" s="68">
        <v>5</v>
      </c>
      <c r="H7" s="68">
        <v>864</v>
      </c>
      <c r="I7" s="68">
        <v>0</v>
      </c>
      <c r="J7" s="68">
        <v>0</v>
      </c>
      <c r="K7" s="68">
        <v>0</v>
      </c>
      <c r="L7" s="68">
        <v>0</v>
      </c>
      <c r="M7" s="68">
        <f t="shared" ref="M7:M57" si="1">K7+I7+G7</f>
        <v>5</v>
      </c>
      <c r="N7" s="68">
        <f t="shared" ref="N7:N57" si="2">L7+J7+H7</f>
        <v>864</v>
      </c>
      <c r="O7" s="68">
        <v>3</v>
      </c>
      <c r="P7" s="68">
        <v>80.05</v>
      </c>
      <c r="Q7" s="68">
        <v>6</v>
      </c>
      <c r="R7" s="68">
        <v>390</v>
      </c>
      <c r="S7" s="68">
        <v>152</v>
      </c>
      <c r="T7" s="68">
        <v>816</v>
      </c>
      <c r="U7" s="68">
        <v>381</v>
      </c>
      <c r="V7" s="68">
        <v>6959.25</v>
      </c>
      <c r="W7" s="68">
        <f t="shared" ref="W7:W26" si="3">U7+S7+Q7+O7+M7+E7</f>
        <v>547</v>
      </c>
      <c r="X7" s="68">
        <f t="shared" ref="X7:X26" si="4">V7+T7+R7+P7+N7+F7</f>
        <v>9109.2999999999993</v>
      </c>
      <c r="Y7" s="69">
        <f t="shared" si="0"/>
        <v>381.3017999162829</v>
      </c>
    </row>
    <row r="8" spans="1:28" x14ac:dyDescent="0.2">
      <c r="A8" s="53">
        <v>3</v>
      </c>
      <c r="B8" s="54" t="s">
        <v>57</v>
      </c>
      <c r="C8" s="68">
        <v>4029</v>
      </c>
      <c r="D8" s="68">
        <v>14499</v>
      </c>
      <c r="E8" s="68">
        <v>1</v>
      </c>
      <c r="F8" s="68">
        <v>10</v>
      </c>
      <c r="G8" s="68">
        <v>109</v>
      </c>
      <c r="H8" s="68">
        <v>623</v>
      </c>
      <c r="I8" s="68">
        <v>252</v>
      </c>
      <c r="J8" s="68">
        <v>985</v>
      </c>
      <c r="K8" s="68">
        <v>98</v>
      </c>
      <c r="L8" s="68">
        <v>1523</v>
      </c>
      <c r="M8" s="68">
        <f t="shared" si="1"/>
        <v>459</v>
      </c>
      <c r="N8" s="68">
        <f t="shared" si="2"/>
        <v>3131</v>
      </c>
      <c r="O8" s="68">
        <v>10</v>
      </c>
      <c r="P8" s="68">
        <v>136</v>
      </c>
      <c r="Q8" s="68">
        <v>66</v>
      </c>
      <c r="R8" s="68">
        <v>1201</v>
      </c>
      <c r="S8" s="68">
        <v>152</v>
      </c>
      <c r="T8" s="68">
        <v>456</v>
      </c>
      <c r="U8" s="68">
        <v>65</v>
      </c>
      <c r="V8" s="68">
        <v>110</v>
      </c>
      <c r="W8" s="68">
        <f t="shared" si="3"/>
        <v>753</v>
      </c>
      <c r="X8" s="68">
        <f t="shared" si="4"/>
        <v>5044</v>
      </c>
      <c r="Y8" s="69">
        <f t="shared" si="0"/>
        <v>34.78860611076626</v>
      </c>
    </row>
    <row r="9" spans="1:28" x14ac:dyDescent="0.2">
      <c r="A9" s="53">
        <v>4</v>
      </c>
      <c r="B9" s="54" t="s">
        <v>58</v>
      </c>
      <c r="C9" s="68">
        <v>12035</v>
      </c>
      <c r="D9" s="68">
        <v>52818</v>
      </c>
      <c r="E9" s="68">
        <v>85</v>
      </c>
      <c r="F9" s="68">
        <v>15301</v>
      </c>
      <c r="G9" s="68">
        <v>15</v>
      </c>
      <c r="H9" s="68">
        <v>208</v>
      </c>
      <c r="I9" s="68">
        <v>11</v>
      </c>
      <c r="J9" s="68">
        <v>3801</v>
      </c>
      <c r="K9" s="68">
        <v>3</v>
      </c>
      <c r="L9" s="68">
        <v>2142</v>
      </c>
      <c r="M9" s="68">
        <v>29</v>
      </c>
      <c r="N9" s="68">
        <v>6151</v>
      </c>
      <c r="O9" s="68">
        <v>13</v>
      </c>
      <c r="P9" s="68">
        <v>28</v>
      </c>
      <c r="Q9" s="68">
        <v>2219</v>
      </c>
      <c r="R9" s="68">
        <v>8987</v>
      </c>
      <c r="S9" s="68">
        <v>2648</v>
      </c>
      <c r="T9" s="68">
        <v>7102</v>
      </c>
      <c r="U9" s="68">
        <v>46772</v>
      </c>
      <c r="V9" s="68">
        <v>559087</v>
      </c>
      <c r="W9" s="68">
        <f t="shared" si="3"/>
        <v>51766</v>
      </c>
      <c r="X9" s="68">
        <f t="shared" si="4"/>
        <v>596656</v>
      </c>
      <c r="Y9" s="69">
        <f t="shared" si="0"/>
        <v>1129.6451967132416</v>
      </c>
    </row>
    <row r="10" spans="1:28" x14ac:dyDescent="0.2">
      <c r="A10" s="53">
        <v>5</v>
      </c>
      <c r="B10" s="54" t="s">
        <v>59</v>
      </c>
      <c r="C10" s="68">
        <v>3841</v>
      </c>
      <c r="D10" s="68">
        <v>12611</v>
      </c>
      <c r="E10" s="68">
        <v>1</v>
      </c>
      <c r="F10" s="68">
        <v>1405.55</v>
      </c>
      <c r="G10" s="68">
        <v>152</v>
      </c>
      <c r="H10" s="68">
        <v>1773.62</v>
      </c>
      <c r="I10" s="68">
        <v>7</v>
      </c>
      <c r="J10" s="68">
        <v>697.17</v>
      </c>
      <c r="K10" s="68">
        <v>0</v>
      </c>
      <c r="L10" s="68">
        <v>0</v>
      </c>
      <c r="M10" s="68">
        <f t="shared" si="1"/>
        <v>159</v>
      </c>
      <c r="N10" s="68">
        <f t="shared" si="2"/>
        <v>2470.79</v>
      </c>
      <c r="O10" s="68">
        <v>13</v>
      </c>
      <c r="P10" s="68">
        <v>50.81</v>
      </c>
      <c r="Q10" s="68">
        <v>76</v>
      </c>
      <c r="R10" s="68">
        <v>1758.79</v>
      </c>
      <c r="S10" s="68">
        <v>1650</v>
      </c>
      <c r="T10" s="68">
        <v>4634.21</v>
      </c>
      <c r="U10" s="68">
        <v>492</v>
      </c>
      <c r="V10" s="68">
        <v>8374.02</v>
      </c>
      <c r="W10" s="68">
        <f t="shared" si="3"/>
        <v>2391</v>
      </c>
      <c r="X10" s="68">
        <f t="shared" si="4"/>
        <v>18694.169999999998</v>
      </c>
      <c r="Y10" s="69">
        <f t="shared" si="0"/>
        <v>148.23701530409957</v>
      </c>
    </row>
    <row r="11" spans="1:28" x14ac:dyDescent="0.2">
      <c r="A11" s="53">
        <v>6</v>
      </c>
      <c r="B11" s="54" t="s">
        <v>60</v>
      </c>
      <c r="C11" s="68">
        <v>2989</v>
      </c>
      <c r="D11" s="68">
        <v>11854</v>
      </c>
      <c r="E11" s="68">
        <v>0</v>
      </c>
      <c r="F11" s="68">
        <v>0</v>
      </c>
      <c r="G11" s="68">
        <v>39</v>
      </c>
      <c r="H11" s="68">
        <v>242</v>
      </c>
      <c r="I11" s="68">
        <v>12</v>
      </c>
      <c r="J11" s="68">
        <v>46</v>
      </c>
      <c r="K11" s="68">
        <v>3</v>
      </c>
      <c r="L11" s="68">
        <v>232</v>
      </c>
      <c r="M11" s="68">
        <f t="shared" si="1"/>
        <v>54</v>
      </c>
      <c r="N11" s="68">
        <f t="shared" si="2"/>
        <v>520</v>
      </c>
      <c r="O11" s="68">
        <v>0</v>
      </c>
      <c r="P11" s="68">
        <v>0</v>
      </c>
      <c r="Q11" s="68">
        <v>51</v>
      </c>
      <c r="R11" s="68">
        <v>1878</v>
      </c>
      <c r="S11" s="68">
        <v>1445</v>
      </c>
      <c r="T11" s="68">
        <v>107197</v>
      </c>
      <c r="U11" s="68">
        <v>0</v>
      </c>
      <c r="V11" s="68">
        <v>0</v>
      </c>
      <c r="W11" s="68">
        <f t="shared" si="3"/>
        <v>1550</v>
      </c>
      <c r="X11" s="68">
        <f t="shared" si="4"/>
        <v>109595</v>
      </c>
      <c r="Y11" s="69">
        <f t="shared" si="0"/>
        <v>924.54023958157586</v>
      </c>
    </row>
    <row r="12" spans="1:28" x14ac:dyDescent="0.2">
      <c r="A12" s="53">
        <v>7</v>
      </c>
      <c r="B12" s="54" t="s">
        <v>61</v>
      </c>
      <c r="C12" s="68">
        <v>9547</v>
      </c>
      <c r="D12" s="68">
        <v>43841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f t="shared" si="1"/>
        <v>0</v>
      </c>
      <c r="N12" s="68">
        <f t="shared" si="2"/>
        <v>0</v>
      </c>
      <c r="O12" s="68">
        <v>26</v>
      </c>
      <c r="P12" s="68">
        <v>142</v>
      </c>
      <c r="Q12" s="68">
        <v>228</v>
      </c>
      <c r="R12" s="68">
        <v>2897</v>
      </c>
      <c r="S12" s="68">
        <v>723</v>
      </c>
      <c r="T12" s="68">
        <v>1881</v>
      </c>
      <c r="U12" s="68">
        <v>2745</v>
      </c>
      <c r="V12" s="68">
        <f>7360+7669</f>
        <v>15029</v>
      </c>
      <c r="W12" s="68">
        <f t="shared" si="3"/>
        <v>3722</v>
      </c>
      <c r="X12" s="68">
        <f t="shared" si="4"/>
        <v>19949</v>
      </c>
      <c r="Y12" s="69">
        <f t="shared" si="0"/>
        <v>45.503067904472985</v>
      </c>
    </row>
    <row r="13" spans="1:28" x14ac:dyDescent="0.2">
      <c r="A13" s="53">
        <v>8</v>
      </c>
      <c r="B13" s="54" t="s">
        <v>48</v>
      </c>
      <c r="C13" s="68">
        <v>680</v>
      </c>
      <c r="D13" s="68">
        <v>2627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f t="shared" si="1"/>
        <v>0</v>
      </c>
      <c r="N13" s="68">
        <f t="shared" si="2"/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f t="shared" si="3"/>
        <v>0</v>
      </c>
      <c r="X13" s="68">
        <f t="shared" si="4"/>
        <v>0</v>
      </c>
      <c r="Y13" s="69">
        <f t="shared" si="0"/>
        <v>0</v>
      </c>
    </row>
    <row r="14" spans="1:28" x14ac:dyDescent="0.2">
      <c r="A14" s="53">
        <v>9</v>
      </c>
      <c r="B14" s="54" t="s">
        <v>49</v>
      </c>
      <c r="C14" s="68">
        <v>1630</v>
      </c>
      <c r="D14" s="68">
        <v>7346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f t="shared" si="1"/>
        <v>0</v>
      </c>
      <c r="N14" s="68">
        <f t="shared" si="2"/>
        <v>0</v>
      </c>
      <c r="O14" s="68">
        <v>0</v>
      </c>
      <c r="P14" s="68">
        <v>0</v>
      </c>
      <c r="Q14" s="68">
        <v>13</v>
      </c>
      <c r="R14" s="68">
        <v>568</v>
      </c>
      <c r="S14" s="68">
        <v>452</v>
      </c>
      <c r="T14" s="68">
        <v>1604</v>
      </c>
      <c r="U14" s="68">
        <v>111</v>
      </c>
      <c r="V14" s="68">
        <v>4230</v>
      </c>
      <c r="W14" s="68">
        <f t="shared" si="3"/>
        <v>576</v>
      </c>
      <c r="X14" s="68">
        <f t="shared" si="4"/>
        <v>6402</v>
      </c>
      <c r="Y14" s="69">
        <f t="shared" si="0"/>
        <v>87.1494690988293</v>
      </c>
    </row>
    <row r="15" spans="1:28" x14ac:dyDescent="0.2">
      <c r="A15" s="53">
        <v>10</v>
      </c>
      <c r="B15" s="54" t="s">
        <v>81</v>
      </c>
      <c r="C15" s="68">
        <v>2254</v>
      </c>
      <c r="D15" s="68">
        <v>11821</v>
      </c>
      <c r="E15" s="68">
        <v>0</v>
      </c>
      <c r="F15" s="68">
        <v>0</v>
      </c>
      <c r="G15" s="68">
        <v>71</v>
      </c>
      <c r="H15" s="68">
        <v>877</v>
      </c>
      <c r="I15" s="68">
        <v>30</v>
      </c>
      <c r="J15" s="68">
        <v>719</v>
      </c>
      <c r="K15" s="68">
        <v>565</v>
      </c>
      <c r="L15" s="68">
        <v>6148</v>
      </c>
      <c r="M15" s="68">
        <f t="shared" si="1"/>
        <v>666</v>
      </c>
      <c r="N15" s="68">
        <f t="shared" si="2"/>
        <v>7744</v>
      </c>
      <c r="O15" s="68">
        <v>0</v>
      </c>
      <c r="P15" s="68">
        <v>0</v>
      </c>
      <c r="Q15" s="68">
        <v>92</v>
      </c>
      <c r="R15" s="68">
        <v>1882</v>
      </c>
      <c r="S15" s="68">
        <v>316</v>
      </c>
      <c r="T15" s="68">
        <v>1974</v>
      </c>
      <c r="U15" s="68">
        <v>106</v>
      </c>
      <c r="V15" s="68">
        <v>2231</v>
      </c>
      <c r="W15" s="68">
        <f t="shared" si="3"/>
        <v>1180</v>
      </c>
      <c r="X15" s="68">
        <f t="shared" si="4"/>
        <v>13831</v>
      </c>
      <c r="Y15" s="69">
        <f t="shared" si="0"/>
        <v>117.00363759411218</v>
      </c>
    </row>
    <row r="16" spans="1:28" x14ac:dyDescent="0.2">
      <c r="A16" s="53">
        <v>11</v>
      </c>
      <c r="B16" s="54" t="s">
        <v>62</v>
      </c>
      <c r="C16" s="68">
        <v>683</v>
      </c>
      <c r="D16" s="68">
        <v>2871</v>
      </c>
      <c r="E16" s="68">
        <v>0</v>
      </c>
      <c r="F16" s="68">
        <v>0</v>
      </c>
      <c r="G16" s="68">
        <v>1</v>
      </c>
      <c r="H16" s="68">
        <v>18.98</v>
      </c>
      <c r="I16" s="68">
        <v>0</v>
      </c>
      <c r="J16" s="68">
        <v>0</v>
      </c>
      <c r="K16" s="68">
        <v>0</v>
      </c>
      <c r="L16" s="68">
        <v>0</v>
      </c>
      <c r="M16" s="68">
        <f t="shared" si="1"/>
        <v>1</v>
      </c>
      <c r="N16" s="68">
        <f t="shared" si="2"/>
        <v>18.98</v>
      </c>
      <c r="O16" s="68">
        <v>14</v>
      </c>
      <c r="P16" s="68">
        <v>33.630000000000003</v>
      </c>
      <c r="Q16" s="68">
        <v>35</v>
      </c>
      <c r="R16" s="68">
        <v>648.6</v>
      </c>
      <c r="S16" s="68">
        <v>248</v>
      </c>
      <c r="T16" s="68">
        <v>169.6</v>
      </c>
      <c r="U16" s="68">
        <v>1820</v>
      </c>
      <c r="V16" s="68">
        <v>67884</v>
      </c>
      <c r="W16" s="68">
        <f t="shared" si="3"/>
        <v>2118</v>
      </c>
      <c r="X16" s="68">
        <f t="shared" si="4"/>
        <v>68754.810000000012</v>
      </c>
      <c r="Y16" s="69">
        <f t="shared" si="0"/>
        <v>2394.8035527690704</v>
      </c>
    </row>
    <row r="17" spans="1:25" x14ac:dyDescent="0.2">
      <c r="A17" s="53">
        <v>12</v>
      </c>
      <c r="B17" s="54" t="s">
        <v>63</v>
      </c>
      <c r="C17" s="68">
        <v>755</v>
      </c>
      <c r="D17" s="68">
        <v>2468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f t="shared" si="1"/>
        <v>0</v>
      </c>
      <c r="N17" s="68">
        <f t="shared" si="2"/>
        <v>0</v>
      </c>
      <c r="O17" s="68">
        <v>0</v>
      </c>
      <c r="P17" s="68">
        <v>0</v>
      </c>
      <c r="Q17" s="68">
        <v>0</v>
      </c>
      <c r="R17" s="68">
        <v>0</v>
      </c>
      <c r="S17" s="68">
        <v>76</v>
      </c>
      <c r="T17" s="68">
        <v>166</v>
      </c>
      <c r="U17" s="68">
        <v>220</v>
      </c>
      <c r="V17" s="68">
        <v>756</v>
      </c>
      <c r="W17" s="68">
        <f t="shared" si="3"/>
        <v>296</v>
      </c>
      <c r="X17" s="68">
        <f t="shared" si="4"/>
        <v>922</v>
      </c>
      <c r="Y17" s="69">
        <f t="shared" si="0"/>
        <v>37.358184764991897</v>
      </c>
    </row>
    <row r="18" spans="1:25" x14ac:dyDescent="0.2">
      <c r="A18" s="53">
        <v>13</v>
      </c>
      <c r="B18" s="54" t="s">
        <v>199</v>
      </c>
      <c r="C18" s="68">
        <v>2662</v>
      </c>
      <c r="D18" s="68">
        <v>7854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f t="shared" si="1"/>
        <v>0</v>
      </c>
      <c r="N18" s="68">
        <f t="shared" si="2"/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241</v>
      </c>
      <c r="V18" s="68">
        <v>1617.12</v>
      </c>
      <c r="W18" s="68">
        <f t="shared" si="3"/>
        <v>241</v>
      </c>
      <c r="X18" s="68">
        <f t="shared" si="4"/>
        <v>1617.12</v>
      </c>
      <c r="Y18" s="69">
        <f t="shared" si="0"/>
        <v>20.589763177998471</v>
      </c>
    </row>
    <row r="19" spans="1:25" x14ac:dyDescent="0.2">
      <c r="A19" s="53">
        <v>14</v>
      </c>
      <c r="B19" s="54" t="s">
        <v>200</v>
      </c>
      <c r="C19" s="68">
        <v>1848</v>
      </c>
      <c r="D19" s="68">
        <v>5297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f t="shared" si="1"/>
        <v>0</v>
      </c>
      <c r="N19" s="68">
        <f t="shared" si="2"/>
        <v>0</v>
      </c>
      <c r="O19" s="68">
        <v>0</v>
      </c>
      <c r="P19" s="68">
        <v>0</v>
      </c>
      <c r="Q19" s="68">
        <v>10</v>
      </c>
      <c r="R19" s="68">
        <v>567</v>
      </c>
      <c r="S19" s="68">
        <v>9</v>
      </c>
      <c r="T19" s="68">
        <v>15.4</v>
      </c>
      <c r="U19" s="68">
        <v>157</v>
      </c>
      <c r="V19" s="68">
        <v>657.5</v>
      </c>
      <c r="W19" s="68">
        <f t="shared" si="3"/>
        <v>176</v>
      </c>
      <c r="X19" s="68">
        <f t="shared" si="4"/>
        <v>1239.9000000000001</v>
      </c>
      <c r="Y19" s="69">
        <f t="shared" si="0"/>
        <v>23.407589201434778</v>
      </c>
    </row>
    <row r="20" spans="1:25" x14ac:dyDescent="0.2">
      <c r="A20" s="53">
        <v>15</v>
      </c>
      <c r="B20" s="54" t="s">
        <v>64</v>
      </c>
      <c r="C20" s="68">
        <v>5433</v>
      </c>
      <c r="D20" s="68">
        <v>16965</v>
      </c>
      <c r="E20" s="68">
        <v>4</v>
      </c>
      <c r="F20" s="68">
        <v>24494</v>
      </c>
      <c r="G20" s="68">
        <v>27</v>
      </c>
      <c r="H20" s="68">
        <v>2315</v>
      </c>
      <c r="I20" s="68">
        <v>27</v>
      </c>
      <c r="J20" s="68">
        <v>2315</v>
      </c>
      <c r="K20" s="68">
        <v>2</v>
      </c>
      <c r="L20" s="68">
        <v>1545</v>
      </c>
      <c r="M20" s="68">
        <f t="shared" si="1"/>
        <v>56</v>
      </c>
      <c r="N20" s="68">
        <f t="shared" si="2"/>
        <v>6175</v>
      </c>
      <c r="O20" s="68">
        <v>0</v>
      </c>
      <c r="P20" s="68">
        <v>0</v>
      </c>
      <c r="Q20" s="68">
        <v>350</v>
      </c>
      <c r="R20" s="68">
        <v>4630</v>
      </c>
      <c r="S20" s="68">
        <v>9818</v>
      </c>
      <c r="T20" s="68">
        <v>28731</v>
      </c>
      <c r="U20" s="68">
        <v>1225</v>
      </c>
      <c r="V20" s="68">
        <v>154853</v>
      </c>
      <c r="W20" s="68">
        <f t="shared" si="3"/>
        <v>11453</v>
      </c>
      <c r="X20" s="68">
        <f t="shared" si="4"/>
        <v>218883</v>
      </c>
      <c r="Y20" s="69">
        <f t="shared" si="0"/>
        <v>1290.2033598585322</v>
      </c>
    </row>
    <row r="21" spans="1:25" x14ac:dyDescent="0.2">
      <c r="A21" s="53">
        <v>16</v>
      </c>
      <c r="B21" s="54" t="s">
        <v>70</v>
      </c>
      <c r="C21" s="68">
        <v>39090</v>
      </c>
      <c r="D21" s="68">
        <v>108898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f t="shared" si="1"/>
        <v>0</v>
      </c>
      <c r="N21" s="68">
        <f t="shared" si="2"/>
        <v>0</v>
      </c>
      <c r="O21" s="68">
        <v>7</v>
      </c>
      <c r="P21" s="68">
        <v>35</v>
      </c>
      <c r="Q21" s="68">
        <v>312</v>
      </c>
      <c r="R21" s="68">
        <v>3284</v>
      </c>
      <c r="S21" s="68">
        <v>27869</v>
      </c>
      <c r="T21" s="68">
        <v>101840</v>
      </c>
      <c r="U21" s="68">
        <v>600715</v>
      </c>
      <c r="V21" s="68">
        <v>549036</v>
      </c>
      <c r="W21" s="68">
        <f t="shared" si="3"/>
        <v>628903</v>
      </c>
      <c r="X21" s="68">
        <f t="shared" si="4"/>
        <v>654195</v>
      </c>
      <c r="Y21" s="69">
        <f t="shared" si="0"/>
        <v>600.74106044188136</v>
      </c>
    </row>
    <row r="22" spans="1:25" x14ac:dyDescent="0.2">
      <c r="A22" s="53">
        <v>17</v>
      </c>
      <c r="B22" s="54" t="s">
        <v>65</v>
      </c>
      <c r="C22" s="68">
        <v>1636</v>
      </c>
      <c r="D22" s="68">
        <v>4088</v>
      </c>
      <c r="E22" s="68">
        <v>0</v>
      </c>
      <c r="F22" s="68">
        <v>0</v>
      </c>
      <c r="G22" s="68">
        <v>11</v>
      </c>
      <c r="H22" s="68">
        <v>24</v>
      </c>
      <c r="I22" s="68">
        <v>28</v>
      </c>
      <c r="J22" s="68">
        <v>4525</v>
      </c>
      <c r="K22" s="68">
        <v>0</v>
      </c>
      <c r="L22" s="68">
        <v>0</v>
      </c>
      <c r="M22" s="68">
        <f t="shared" si="1"/>
        <v>39</v>
      </c>
      <c r="N22" s="68">
        <f t="shared" si="2"/>
        <v>4549</v>
      </c>
      <c r="O22" s="68">
        <v>0</v>
      </c>
      <c r="P22" s="68">
        <v>0</v>
      </c>
      <c r="Q22" s="68">
        <v>45</v>
      </c>
      <c r="R22" s="68">
        <v>403</v>
      </c>
      <c r="S22" s="68">
        <v>450</v>
      </c>
      <c r="T22" s="68">
        <v>1210</v>
      </c>
      <c r="U22" s="68">
        <v>1524</v>
      </c>
      <c r="V22" s="68">
        <v>7988</v>
      </c>
      <c r="W22" s="68">
        <f t="shared" si="3"/>
        <v>2058</v>
      </c>
      <c r="X22" s="68">
        <f t="shared" si="4"/>
        <v>14150</v>
      </c>
      <c r="Y22" s="69">
        <f t="shared" si="0"/>
        <v>346.13502935420746</v>
      </c>
    </row>
    <row r="23" spans="1:25" x14ac:dyDescent="0.2">
      <c r="A23" s="53">
        <v>18</v>
      </c>
      <c r="B23" s="54" t="s">
        <v>201</v>
      </c>
      <c r="C23" s="68">
        <v>3306</v>
      </c>
      <c r="D23" s="68">
        <v>8989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12</v>
      </c>
      <c r="L23" s="68">
        <v>2420</v>
      </c>
      <c r="M23" s="68">
        <f t="shared" si="1"/>
        <v>12</v>
      </c>
      <c r="N23" s="68">
        <f t="shared" si="2"/>
        <v>2420</v>
      </c>
      <c r="O23" s="68">
        <v>1</v>
      </c>
      <c r="P23" s="68">
        <v>5</v>
      </c>
      <c r="Q23" s="68">
        <v>3</v>
      </c>
      <c r="R23" s="68">
        <v>96</v>
      </c>
      <c r="S23" s="68">
        <v>92</v>
      </c>
      <c r="T23" s="68">
        <v>361</v>
      </c>
      <c r="U23" s="68">
        <v>759</v>
      </c>
      <c r="V23" s="68">
        <v>7961</v>
      </c>
      <c r="W23" s="68">
        <f t="shared" si="3"/>
        <v>867</v>
      </c>
      <c r="X23" s="68">
        <f t="shared" si="4"/>
        <v>10843</v>
      </c>
      <c r="Y23" s="69">
        <f t="shared" si="0"/>
        <v>120.62520858827456</v>
      </c>
    </row>
    <row r="24" spans="1:25" x14ac:dyDescent="0.2">
      <c r="A24" s="53">
        <v>19</v>
      </c>
      <c r="B24" s="54" t="s">
        <v>66</v>
      </c>
      <c r="C24" s="68">
        <v>20894</v>
      </c>
      <c r="D24" s="68">
        <v>23299</v>
      </c>
      <c r="E24" s="68">
        <v>0</v>
      </c>
      <c r="F24" s="68">
        <v>0</v>
      </c>
      <c r="G24" s="68">
        <v>4</v>
      </c>
      <c r="H24" s="68">
        <v>2489</v>
      </c>
      <c r="I24" s="68">
        <v>2</v>
      </c>
      <c r="J24" s="68">
        <v>11995</v>
      </c>
      <c r="K24" s="68">
        <v>1</v>
      </c>
      <c r="L24" s="68">
        <v>1406</v>
      </c>
      <c r="M24" s="68">
        <f t="shared" si="1"/>
        <v>7</v>
      </c>
      <c r="N24" s="68">
        <f t="shared" si="2"/>
        <v>15890</v>
      </c>
      <c r="O24" s="68">
        <v>27</v>
      </c>
      <c r="P24" s="68">
        <v>185</v>
      </c>
      <c r="Q24" s="68">
        <v>416</v>
      </c>
      <c r="R24" s="68">
        <v>3526</v>
      </c>
      <c r="S24" s="68">
        <v>1456</v>
      </c>
      <c r="T24" s="68">
        <v>5830</v>
      </c>
      <c r="U24" s="68">
        <v>720</v>
      </c>
      <c r="V24" s="68">
        <v>636950</v>
      </c>
      <c r="W24" s="68">
        <f t="shared" si="3"/>
        <v>2626</v>
      </c>
      <c r="X24" s="68">
        <f t="shared" si="4"/>
        <v>662381</v>
      </c>
      <c r="Y24" s="69">
        <f t="shared" si="0"/>
        <v>2842.9589252757628</v>
      </c>
    </row>
    <row r="25" spans="1:25" x14ac:dyDescent="0.2">
      <c r="A25" s="53">
        <v>20</v>
      </c>
      <c r="B25" s="54" t="s">
        <v>67</v>
      </c>
      <c r="C25" s="68">
        <v>327</v>
      </c>
      <c r="D25" s="68">
        <v>1475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f t="shared" si="1"/>
        <v>0</v>
      </c>
      <c r="N25" s="68">
        <f t="shared" si="2"/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40</v>
      </c>
      <c r="V25" s="68">
        <v>351.01</v>
      </c>
      <c r="W25" s="68">
        <f t="shared" si="3"/>
        <v>40</v>
      </c>
      <c r="X25" s="68">
        <f t="shared" si="4"/>
        <v>351.01</v>
      </c>
      <c r="Y25" s="69">
        <f t="shared" si="0"/>
        <v>23.79728813559322</v>
      </c>
    </row>
    <row r="26" spans="1:25" x14ac:dyDescent="0.2">
      <c r="A26" s="53">
        <v>21</v>
      </c>
      <c r="B26" s="54" t="s">
        <v>50</v>
      </c>
      <c r="C26" s="68">
        <v>2429</v>
      </c>
      <c r="D26" s="68">
        <v>6174</v>
      </c>
      <c r="E26" s="68">
        <v>0</v>
      </c>
      <c r="F26" s="68">
        <v>0</v>
      </c>
      <c r="G26" s="68">
        <v>71</v>
      </c>
      <c r="H26" s="68">
        <v>199</v>
      </c>
      <c r="I26" s="68">
        <v>8</v>
      </c>
      <c r="J26" s="68">
        <v>48</v>
      </c>
      <c r="K26" s="68">
        <v>4</v>
      </c>
      <c r="L26" s="68">
        <v>18</v>
      </c>
      <c r="M26" s="68">
        <f t="shared" si="1"/>
        <v>83</v>
      </c>
      <c r="N26" s="68">
        <f t="shared" si="2"/>
        <v>265</v>
      </c>
      <c r="O26" s="68">
        <v>0</v>
      </c>
      <c r="P26" s="68">
        <v>0</v>
      </c>
      <c r="Q26" s="68">
        <v>24</v>
      </c>
      <c r="R26" s="68">
        <v>615</v>
      </c>
      <c r="S26" s="68">
        <v>45</v>
      </c>
      <c r="T26" s="68">
        <v>121</v>
      </c>
      <c r="U26" s="68">
        <v>165</v>
      </c>
      <c r="V26" s="68">
        <v>768</v>
      </c>
      <c r="W26" s="68">
        <f t="shared" si="3"/>
        <v>317</v>
      </c>
      <c r="X26" s="68">
        <f t="shared" si="4"/>
        <v>1769</v>
      </c>
      <c r="Y26" s="69">
        <f t="shared" si="0"/>
        <v>28.652413346290896</v>
      </c>
    </row>
    <row r="27" spans="1:25" s="72" customFormat="1" x14ac:dyDescent="0.2">
      <c r="A27" s="237"/>
      <c r="B27" s="191" t="s">
        <v>351</v>
      </c>
      <c r="C27" s="71">
        <f>SUM(C6:C26)</f>
        <v>120599</v>
      </c>
      <c r="D27" s="71">
        <f>SUM(D6:D26)</f>
        <v>366030</v>
      </c>
      <c r="E27" s="71">
        <f t="shared" ref="E27:X27" si="5">SUM(E6:E26)</f>
        <v>91</v>
      </c>
      <c r="F27" s="71">
        <f t="shared" si="5"/>
        <v>41210.550000000003</v>
      </c>
      <c r="G27" s="71">
        <f t="shared" si="5"/>
        <v>505</v>
      </c>
      <c r="H27" s="71">
        <f t="shared" si="5"/>
        <v>9633.5999999999985</v>
      </c>
      <c r="I27" s="71">
        <f t="shared" si="5"/>
        <v>389</v>
      </c>
      <c r="J27" s="71">
        <f t="shared" si="5"/>
        <v>25337.17</v>
      </c>
      <c r="K27" s="71">
        <f t="shared" si="5"/>
        <v>694</v>
      </c>
      <c r="L27" s="71">
        <f t="shared" si="5"/>
        <v>15469</v>
      </c>
      <c r="M27" s="71">
        <f t="shared" si="5"/>
        <v>1588</v>
      </c>
      <c r="N27" s="71">
        <f t="shared" si="5"/>
        <v>50439.770000000004</v>
      </c>
      <c r="O27" s="71">
        <f t="shared" si="5"/>
        <v>120</v>
      </c>
      <c r="P27" s="71">
        <f t="shared" si="5"/>
        <v>746.49</v>
      </c>
      <c r="Q27" s="71">
        <f t="shared" si="5"/>
        <v>3971</v>
      </c>
      <c r="R27" s="71">
        <f t="shared" si="5"/>
        <v>33582.39</v>
      </c>
      <c r="S27" s="71">
        <f t="shared" si="5"/>
        <v>47822</v>
      </c>
      <c r="T27" s="71">
        <f t="shared" si="5"/>
        <v>264630.20999999996</v>
      </c>
      <c r="U27" s="71">
        <f t="shared" si="5"/>
        <v>658440</v>
      </c>
      <c r="V27" s="71">
        <f t="shared" si="5"/>
        <v>2026369.9000000001</v>
      </c>
      <c r="W27" s="71">
        <f t="shared" si="5"/>
        <v>712032</v>
      </c>
      <c r="X27" s="71">
        <f t="shared" si="5"/>
        <v>2416979.31</v>
      </c>
      <c r="Y27" s="66">
        <f t="shared" si="0"/>
        <v>660.32273584132452</v>
      </c>
    </row>
    <row r="28" spans="1:25" x14ac:dyDescent="0.2">
      <c r="A28" s="53">
        <v>22</v>
      </c>
      <c r="B28" s="54" t="s">
        <v>47</v>
      </c>
      <c r="C28" s="68">
        <v>2281</v>
      </c>
      <c r="D28" s="68">
        <v>10123</v>
      </c>
      <c r="E28" s="68">
        <v>82</v>
      </c>
      <c r="F28" s="68">
        <v>784</v>
      </c>
      <c r="G28" s="68">
        <v>1</v>
      </c>
      <c r="H28" s="68">
        <v>3</v>
      </c>
      <c r="I28" s="68">
        <v>1</v>
      </c>
      <c r="J28" s="68">
        <v>61</v>
      </c>
      <c r="K28" s="68">
        <v>33</v>
      </c>
      <c r="L28" s="68">
        <v>404</v>
      </c>
      <c r="M28" s="68">
        <f t="shared" si="1"/>
        <v>35</v>
      </c>
      <c r="N28" s="68">
        <f t="shared" si="2"/>
        <v>468</v>
      </c>
      <c r="O28" s="68">
        <v>0</v>
      </c>
      <c r="P28" s="68">
        <v>0</v>
      </c>
      <c r="Q28" s="68">
        <v>194</v>
      </c>
      <c r="R28" s="68">
        <v>5066</v>
      </c>
      <c r="S28" s="68">
        <v>484</v>
      </c>
      <c r="T28" s="68">
        <v>4958</v>
      </c>
      <c r="U28" s="68">
        <v>3522</v>
      </c>
      <c r="V28" s="68">
        <v>14748</v>
      </c>
      <c r="W28" s="68">
        <f t="shared" ref="W28:W48" si="6">U28+S28+Q28+O28+M28+E28</f>
        <v>4317</v>
      </c>
      <c r="X28" s="68">
        <f t="shared" ref="X28:X57" si="7">V28+T28+R28+P28+N28+F28</f>
        <v>26024</v>
      </c>
      <c r="Y28" s="69">
        <f t="shared" si="0"/>
        <v>257.07794132174257</v>
      </c>
    </row>
    <row r="29" spans="1:25" x14ac:dyDescent="0.2">
      <c r="A29" s="53">
        <v>23</v>
      </c>
      <c r="B29" s="54" t="s">
        <v>202</v>
      </c>
      <c r="C29" s="68">
        <v>84</v>
      </c>
      <c r="D29" s="68">
        <v>289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f t="shared" si="1"/>
        <v>0</v>
      </c>
      <c r="N29" s="68">
        <f t="shared" si="2"/>
        <v>0</v>
      </c>
      <c r="O29" s="68">
        <v>0</v>
      </c>
      <c r="P29" s="68">
        <v>0</v>
      </c>
      <c r="Q29" s="68">
        <v>1</v>
      </c>
      <c r="R29" s="68">
        <v>8.4700000000000006</v>
      </c>
      <c r="S29" s="68">
        <v>0</v>
      </c>
      <c r="T29" s="68">
        <v>0</v>
      </c>
      <c r="U29" s="68">
        <v>207</v>
      </c>
      <c r="V29" s="68">
        <v>1071</v>
      </c>
      <c r="W29" s="68">
        <f t="shared" si="6"/>
        <v>208</v>
      </c>
      <c r="X29" s="68">
        <f t="shared" si="7"/>
        <v>1079.47</v>
      </c>
      <c r="Y29" s="69">
        <f t="shared" si="0"/>
        <v>373.51903114186854</v>
      </c>
    </row>
    <row r="30" spans="1:25" x14ac:dyDescent="0.2">
      <c r="A30" s="53">
        <v>24</v>
      </c>
      <c r="B30" s="54" t="s">
        <v>203</v>
      </c>
      <c r="C30" s="68">
        <v>45</v>
      </c>
      <c r="D30" s="68">
        <v>113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f t="shared" si="1"/>
        <v>0</v>
      </c>
      <c r="N30" s="68">
        <f t="shared" si="2"/>
        <v>0</v>
      </c>
      <c r="O30" s="68">
        <v>0</v>
      </c>
      <c r="P30" s="68">
        <v>0</v>
      </c>
      <c r="Q30" s="68">
        <v>0</v>
      </c>
      <c r="R30" s="68">
        <v>0</v>
      </c>
      <c r="S30" s="68">
        <v>52</v>
      </c>
      <c r="T30" s="68">
        <v>44.65</v>
      </c>
      <c r="U30" s="68">
        <v>0</v>
      </c>
      <c r="V30" s="68">
        <v>0</v>
      </c>
      <c r="W30" s="68">
        <f t="shared" si="6"/>
        <v>52</v>
      </c>
      <c r="X30" s="68">
        <f t="shared" si="7"/>
        <v>44.65</v>
      </c>
      <c r="Y30" s="69">
        <f t="shared" si="0"/>
        <v>39.513274336283189</v>
      </c>
    </row>
    <row r="31" spans="1:25" x14ac:dyDescent="0.2">
      <c r="A31" s="53">
        <v>25</v>
      </c>
      <c r="B31" s="54" t="s">
        <v>51</v>
      </c>
      <c r="C31" s="68">
        <v>14</v>
      </c>
      <c r="D31" s="68">
        <v>106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f t="shared" si="1"/>
        <v>0</v>
      </c>
      <c r="N31" s="68">
        <f t="shared" si="2"/>
        <v>0</v>
      </c>
      <c r="O31" s="68">
        <v>0</v>
      </c>
      <c r="P31" s="68">
        <v>0</v>
      </c>
      <c r="Q31" s="68">
        <v>1</v>
      </c>
      <c r="R31" s="68">
        <v>12.82</v>
      </c>
      <c r="S31" s="68">
        <v>31</v>
      </c>
      <c r="T31" s="68">
        <v>17.899999999999999</v>
      </c>
      <c r="U31" s="68">
        <v>4</v>
      </c>
      <c r="V31" s="68">
        <v>133</v>
      </c>
      <c r="W31" s="68">
        <f t="shared" si="6"/>
        <v>36</v>
      </c>
      <c r="X31" s="68">
        <f t="shared" si="7"/>
        <v>163.72</v>
      </c>
      <c r="Y31" s="69">
        <f t="shared" si="0"/>
        <v>154.45283018867926</v>
      </c>
    </row>
    <row r="32" spans="1:25" x14ac:dyDescent="0.2">
      <c r="A32" s="53">
        <v>26</v>
      </c>
      <c r="B32" s="54" t="s">
        <v>204</v>
      </c>
      <c r="C32" s="68">
        <v>30</v>
      </c>
      <c r="D32" s="68">
        <v>127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74</v>
      </c>
      <c r="V32" s="68">
        <v>492.54815000000002</v>
      </c>
      <c r="W32" s="68">
        <f t="shared" si="6"/>
        <v>74</v>
      </c>
      <c r="X32" s="68">
        <f t="shared" si="7"/>
        <v>492.54815000000002</v>
      </c>
      <c r="Y32" s="69">
        <f t="shared" si="0"/>
        <v>387.83318897637798</v>
      </c>
    </row>
    <row r="33" spans="1:25" x14ac:dyDescent="0.2">
      <c r="A33" s="53">
        <v>27</v>
      </c>
      <c r="B33" s="54" t="s">
        <v>205</v>
      </c>
      <c r="C33" s="68">
        <v>9</v>
      </c>
      <c r="D33" s="68">
        <v>71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f t="shared" si="1"/>
        <v>0</v>
      </c>
      <c r="N33" s="68">
        <f t="shared" si="2"/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f t="shared" si="6"/>
        <v>0</v>
      </c>
      <c r="X33" s="68">
        <f t="shared" si="7"/>
        <v>0</v>
      </c>
      <c r="Y33" s="69">
        <f t="shared" si="0"/>
        <v>0</v>
      </c>
    </row>
    <row r="34" spans="1:25" x14ac:dyDescent="0.2">
      <c r="A34" s="53">
        <v>28</v>
      </c>
      <c r="B34" s="54" t="s">
        <v>206</v>
      </c>
      <c r="C34" s="68">
        <v>334</v>
      </c>
      <c r="D34" s="68">
        <v>1385</v>
      </c>
      <c r="E34" s="68">
        <v>0</v>
      </c>
      <c r="F34" s="68">
        <v>0</v>
      </c>
      <c r="G34" s="68">
        <v>1</v>
      </c>
      <c r="H34" s="68">
        <v>2688</v>
      </c>
      <c r="I34" s="68">
        <v>0</v>
      </c>
      <c r="J34" s="68">
        <v>0</v>
      </c>
      <c r="K34" s="68">
        <v>0</v>
      </c>
      <c r="L34" s="68">
        <v>0</v>
      </c>
      <c r="M34" s="68">
        <f t="shared" si="1"/>
        <v>1</v>
      </c>
      <c r="N34" s="68">
        <f t="shared" si="2"/>
        <v>2688</v>
      </c>
      <c r="O34" s="68">
        <v>0</v>
      </c>
      <c r="P34" s="68">
        <v>0</v>
      </c>
      <c r="Q34" s="68">
        <v>42</v>
      </c>
      <c r="R34" s="68">
        <v>948</v>
      </c>
      <c r="S34" s="68">
        <v>29</v>
      </c>
      <c r="T34" s="68">
        <v>68</v>
      </c>
      <c r="U34" s="68">
        <v>3168</v>
      </c>
      <c r="V34" s="68">
        <v>7519</v>
      </c>
      <c r="W34" s="68">
        <f t="shared" si="6"/>
        <v>3240</v>
      </c>
      <c r="X34" s="68">
        <f t="shared" si="7"/>
        <v>11223</v>
      </c>
      <c r="Y34" s="69">
        <f t="shared" si="0"/>
        <v>810.32490974729239</v>
      </c>
    </row>
    <row r="35" spans="1:25" x14ac:dyDescent="0.2">
      <c r="A35" s="53">
        <v>29</v>
      </c>
      <c r="B35" s="54" t="s">
        <v>71</v>
      </c>
      <c r="C35" s="68">
        <v>5608</v>
      </c>
      <c r="D35" s="68">
        <v>30358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f t="shared" si="1"/>
        <v>0</v>
      </c>
      <c r="N35" s="68">
        <f t="shared" si="2"/>
        <v>0</v>
      </c>
      <c r="O35" s="68">
        <v>12</v>
      </c>
      <c r="P35" s="68">
        <v>23</v>
      </c>
      <c r="Q35" s="68">
        <v>0</v>
      </c>
      <c r="R35" s="68">
        <v>0</v>
      </c>
      <c r="S35" s="68">
        <v>5761</v>
      </c>
      <c r="T35" s="68">
        <v>16240</v>
      </c>
      <c r="U35" s="68">
        <v>18715</v>
      </c>
      <c r="V35" s="68">
        <v>124930</v>
      </c>
      <c r="W35" s="68">
        <f t="shared" si="6"/>
        <v>24488</v>
      </c>
      <c r="X35" s="68">
        <f t="shared" si="7"/>
        <v>141193</v>
      </c>
      <c r="Y35" s="69">
        <f t="shared" si="0"/>
        <v>465.09322089729233</v>
      </c>
    </row>
    <row r="36" spans="1:25" x14ac:dyDescent="0.2">
      <c r="A36" s="53">
        <v>30</v>
      </c>
      <c r="B36" s="54" t="s">
        <v>72</v>
      </c>
      <c r="C36" s="68">
        <v>6641</v>
      </c>
      <c r="D36" s="68">
        <v>30569</v>
      </c>
      <c r="E36" s="68">
        <v>0</v>
      </c>
      <c r="F36" s="68">
        <v>0</v>
      </c>
      <c r="G36" s="68">
        <v>6</v>
      </c>
      <c r="H36" s="68">
        <v>937</v>
      </c>
      <c r="I36" s="68">
        <v>10</v>
      </c>
      <c r="J36" s="68">
        <v>2965</v>
      </c>
      <c r="K36" s="68">
        <v>6</v>
      </c>
      <c r="L36" s="68">
        <v>3364</v>
      </c>
      <c r="M36" s="68">
        <f t="shared" si="1"/>
        <v>22</v>
      </c>
      <c r="N36" s="68">
        <f t="shared" si="2"/>
        <v>7266</v>
      </c>
      <c r="O36" s="68">
        <v>0</v>
      </c>
      <c r="P36" s="68">
        <v>0</v>
      </c>
      <c r="Q36" s="68">
        <v>216</v>
      </c>
      <c r="R36" s="68">
        <v>8259</v>
      </c>
      <c r="S36" s="68">
        <v>0</v>
      </c>
      <c r="T36" s="68">
        <v>0</v>
      </c>
      <c r="U36" s="68">
        <v>34740</v>
      </c>
      <c r="V36" s="68">
        <v>79422</v>
      </c>
      <c r="W36" s="68">
        <f t="shared" si="6"/>
        <v>34978</v>
      </c>
      <c r="X36" s="68">
        <f t="shared" si="7"/>
        <v>94947</v>
      </c>
      <c r="Y36" s="69">
        <f t="shared" si="0"/>
        <v>310.59897281559751</v>
      </c>
    </row>
    <row r="37" spans="1:25" x14ac:dyDescent="0.2">
      <c r="A37" s="53">
        <v>31</v>
      </c>
      <c r="B37" s="54" t="s">
        <v>207</v>
      </c>
      <c r="C37" s="68">
        <v>21</v>
      </c>
      <c r="D37" s="68">
        <v>54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f t="shared" si="1"/>
        <v>0</v>
      </c>
      <c r="N37" s="68">
        <f t="shared" si="2"/>
        <v>0</v>
      </c>
      <c r="O37" s="68">
        <v>0</v>
      </c>
      <c r="P37" s="68">
        <v>0</v>
      </c>
      <c r="Q37" s="68">
        <v>2</v>
      </c>
      <c r="R37" s="68">
        <v>13.1</v>
      </c>
      <c r="S37" s="68">
        <v>0</v>
      </c>
      <c r="T37" s="68">
        <v>0</v>
      </c>
      <c r="U37" s="68">
        <v>679</v>
      </c>
      <c r="V37" s="68">
        <v>406.68</v>
      </c>
      <c r="W37" s="68">
        <f t="shared" si="6"/>
        <v>681</v>
      </c>
      <c r="X37" s="68">
        <f t="shared" si="7"/>
        <v>419.78000000000003</v>
      </c>
      <c r="Y37" s="69">
        <f t="shared" si="0"/>
        <v>777.37037037037032</v>
      </c>
    </row>
    <row r="38" spans="1:25" x14ac:dyDescent="0.2">
      <c r="A38" s="53">
        <v>32</v>
      </c>
      <c r="B38" s="54" t="s">
        <v>208</v>
      </c>
      <c r="C38" s="68">
        <v>616</v>
      </c>
      <c r="D38" s="68">
        <v>2609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14</v>
      </c>
      <c r="L38" s="68">
        <v>1332.45</v>
      </c>
      <c r="M38" s="68">
        <v>14</v>
      </c>
      <c r="N38" s="68">
        <v>1332.45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8459</v>
      </c>
      <c r="V38" s="68">
        <v>37398.35</v>
      </c>
      <c r="W38" s="68">
        <f t="shared" si="6"/>
        <v>8473</v>
      </c>
      <c r="X38" s="68">
        <f t="shared" si="7"/>
        <v>38730.799999999996</v>
      </c>
      <c r="Y38" s="69">
        <f t="shared" ref="Y38:Y59" si="8">X38*100/D38</f>
        <v>1484.5074741280182</v>
      </c>
    </row>
    <row r="39" spans="1:25" x14ac:dyDescent="0.2">
      <c r="A39" s="53">
        <v>33</v>
      </c>
      <c r="B39" s="54" t="s">
        <v>209</v>
      </c>
      <c r="C39" s="68">
        <v>23</v>
      </c>
      <c r="D39" s="68">
        <v>175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f t="shared" si="1"/>
        <v>0</v>
      </c>
      <c r="N39" s="68">
        <f t="shared" si="2"/>
        <v>0</v>
      </c>
      <c r="O39" s="68">
        <v>0</v>
      </c>
      <c r="P39" s="68">
        <v>0</v>
      </c>
      <c r="Q39" s="68">
        <v>0</v>
      </c>
      <c r="R39" s="68">
        <v>0</v>
      </c>
      <c r="S39" s="68">
        <v>11</v>
      </c>
      <c r="T39" s="68">
        <v>42</v>
      </c>
      <c r="U39" s="68">
        <v>0</v>
      </c>
      <c r="V39" s="68">
        <v>0</v>
      </c>
      <c r="W39" s="68">
        <f t="shared" si="6"/>
        <v>11</v>
      </c>
      <c r="X39" s="68">
        <f t="shared" si="7"/>
        <v>42</v>
      </c>
      <c r="Y39" s="69">
        <f t="shared" si="8"/>
        <v>24</v>
      </c>
    </row>
    <row r="40" spans="1:25" x14ac:dyDescent="0.2">
      <c r="A40" s="53">
        <v>34</v>
      </c>
      <c r="B40" s="54" t="s">
        <v>210</v>
      </c>
      <c r="C40" s="68">
        <v>13</v>
      </c>
      <c r="D40" s="68">
        <v>94</v>
      </c>
      <c r="E40" s="68">
        <v>0</v>
      </c>
      <c r="F40" s="68">
        <v>0</v>
      </c>
      <c r="G40" s="68">
        <v>0</v>
      </c>
      <c r="H40" s="68">
        <v>0</v>
      </c>
      <c r="I40" s="68">
        <v>1</v>
      </c>
      <c r="J40" s="68">
        <v>150.43</v>
      </c>
      <c r="K40" s="68">
        <v>2</v>
      </c>
      <c r="L40" s="68">
        <v>119.5</v>
      </c>
      <c r="M40" s="68">
        <f t="shared" si="1"/>
        <v>3</v>
      </c>
      <c r="N40" s="68">
        <f t="shared" si="2"/>
        <v>269.93</v>
      </c>
      <c r="O40" s="68">
        <v>0</v>
      </c>
      <c r="P40" s="68">
        <v>0</v>
      </c>
      <c r="Q40" s="68">
        <v>1</v>
      </c>
      <c r="R40" s="68">
        <v>155</v>
      </c>
      <c r="S40" s="68">
        <v>0</v>
      </c>
      <c r="T40" s="68">
        <v>0</v>
      </c>
      <c r="U40" s="68">
        <v>54</v>
      </c>
      <c r="V40" s="68">
        <v>1147.67</v>
      </c>
      <c r="W40" s="68">
        <f t="shared" si="6"/>
        <v>58</v>
      </c>
      <c r="X40" s="68">
        <f t="shared" si="7"/>
        <v>1572.6000000000001</v>
      </c>
      <c r="Y40" s="69">
        <f t="shared" si="8"/>
        <v>1672.9787234042553</v>
      </c>
    </row>
    <row r="41" spans="1:25" x14ac:dyDescent="0.2">
      <c r="A41" s="53">
        <v>35</v>
      </c>
      <c r="B41" s="54" t="s">
        <v>211</v>
      </c>
      <c r="C41" s="68">
        <v>80</v>
      </c>
      <c r="D41" s="68">
        <v>601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f t="shared" si="1"/>
        <v>0</v>
      </c>
      <c r="N41" s="68">
        <f t="shared" si="2"/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f t="shared" si="6"/>
        <v>0</v>
      </c>
      <c r="X41" s="68">
        <f t="shared" si="7"/>
        <v>0</v>
      </c>
      <c r="Y41" s="69">
        <f t="shared" si="8"/>
        <v>0</v>
      </c>
    </row>
    <row r="42" spans="1:25" x14ac:dyDescent="0.2">
      <c r="A42" s="53">
        <v>36</v>
      </c>
      <c r="B42" s="54" t="s">
        <v>73</v>
      </c>
      <c r="C42" s="68">
        <v>155</v>
      </c>
      <c r="D42" s="68">
        <v>795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f t="shared" si="1"/>
        <v>0</v>
      </c>
      <c r="N42" s="68">
        <f t="shared" si="2"/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728</v>
      </c>
      <c r="V42" s="68">
        <v>23496</v>
      </c>
      <c r="W42" s="68">
        <f t="shared" si="6"/>
        <v>728</v>
      </c>
      <c r="X42" s="68">
        <f t="shared" si="7"/>
        <v>23496</v>
      </c>
      <c r="Y42" s="69">
        <f t="shared" si="8"/>
        <v>2955.4716981132074</v>
      </c>
    </row>
    <row r="43" spans="1:25" x14ac:dyDescent="0.2">
      <c r="A43" s="53">
        <v>37</v>
      </c>
      <c r="B43" s="54" t="s">
        <v>212</v>
      </c>
      <c r="C43" s="68">
        <v>37</v>
      </c>
      <c r="D43" s="68">
        <v>254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1</v>
      </c>
      <c r="R43" s="68">
        <v>31</v>
      </c>
      <c r="S43" s="68">
        <v>0</v>
      </c>
      <c r="T43" s="68">
        <v>0</v>
      </c>
      <c r="U43" s="68">
        <v>35</v>
      </c>
      <c r="V43" s="68">
        <v>4142</v>
      </c>
      <c r="W43" s="68">
        <f t="shared" si="6"/>
        <v>36</v>
      </c>
      <c r="X43" s="68">
        <f t="shared" si="7"/>
        <v>4173</v>
      </c>
      <c r="Y43" s="69">
        <f t="shared" si="8"/>
        <v>1642.9133858267717</v>
      </c>
    </row>
    <row r="44" spans="1:25" x14ac:dyDescent="0.2">
      <c r="A44" s="53">
        <v>38</v>
      </c>
      <c r="B44" s="54" t="s">
        <v>213</v>
      </c>
      <c r="C44" s="68">
        <v>67</v>
      </c>
      <c r="D44" s="68">
        <v>241</v>
      </c>
      <c r="E44" s="68">
        <v>10</v>
      </c>
      <c r="F44" s="68">
        <v>34</v>
      </c>
      <c r="G44" s="68">
        <v>0</v>
      </c>
      <c r="H44" s="68">
        <v>0</v>
      </c>
      <c r="I44" s="68">
        <v>0</v>
      </c>
      <c r="J44" s="68">
        <v>0</v>
      </c>
      <c r="K44" s="68">
        <v>1</v>
      </c>
      <c r="L44" s="68">
        <v>1500</v>
      </c>
      <c r="M44" s="68">
        <f t="shared" si="1"/>
        <v>1</v>
      </c>
      <c r="N44" s="68">
        <f t="shared" si="2"/>
        <v>1500</v>
      </c>
      <c r="O44" s="68">
        <v>0</v>
      </c>
      <c r="P44" s="68">
        <v>0</v>
      </c>
      <c r="Q44" s="68">
        <v>2</v>
      </c>
      <c r="R44" s="68">
        <v>147</v>
      </c>
      <c r="S44" s="68">
        <v>61</v>
      </c>
      <c r="T44" s="68">
        <v>148</v>
      </c>
      <c r="U44" s="68">
        <v>35</v>
      </c>
      <c r="V44" s="68">
        <v>1019</v>
      </c>
      <c r="W44" s="68">
        <f t="shared" si="6"/>
        <v>109</v>
      </c>
      <c r="X44" s="68">
        <f t="shared" si="7"/>
        <v>2848</v>
      </c>
      <c r="Y44" s="69">
        <f t="shared" si="8"/>
        <v>1181.7427385892115</v>
      </c>
    </row>
    <row r="45" spans="1:25" x14ac:dyDescent="0.2">
      <c r="A45" s="53">
        <v>39</v>
      </c>
      <c r="B45" s="54" t="s">
        <v>214</v>
      </c>
      <c r="C45" s="68">
        <v>20</v>
      </c>
      <c r="D45" s="68">
        <v>146</v>
      </c>
      <c r="E45" s="68">
        <v>2</v>
      </c>
      <c r="F45" s="68">
        <v>6</v>
      </c>
      <c r="G45" s="68">
        <v>4</v>
      </c>
      <c r="H45" s="68">
        <v>15</v>
      </c>
      <c r="I45" s="68">
        <v>4</v>
      </c>
      <c r="J45" s="68">
        <v>65</v>
      </c>
      <c r="K45" s="68">
        <v>2</v>
      </c>
      <c r="L45" s="68">
        <v>22</v>
      </c>
      <c r="M45" s="68">
        <f t="shared" si="1"/>
        <v>10</v>
      </c>
      <c r="N45" s="68">
        <f t="shared" si="2"/>
        <v>102</v>
      </c>
      <c r="O45" s="68">
        <v>1</v>
      </c>
      <c r="P45" s="68">
        <v>2</v>
      </c>
      <c r="Q45" s="68">
        <v>3</v>
      </c>
      <c r="R45" s="68">
        <v>20</v>
      </c>
      <c r="S45" s="68">
        <v>3</v>
      </c>
      <c r="T45" s="68">
        <v>10</v>
      </c>
      <c r="U45" s="68">
        <v>2</v>
      </c>
      <c r="V45" s="68">
        <v>1</v>
      </c>
      <c r="W45" s="68">
        <f t="shared" si="6"/>
        <v>21</v>
      </c>
      <c r="X45" s="68">
        <f t="shared" si="7"/>
        <v>141</v>
      </c>
      <c r="Y45" s="69">
        <f t="shared" si="8"/>
        <v>96.575342465753423</v>
      </c>
    </row>
    <row r="46" spans="1:25" x14ac:dyDescent="0.2">
      <c r="A46" s="53">
        <v>40</v>
      </c>
      <c r="B46" s="54" t="s">
        <v>77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f t="shared" si="1"/>
        <v>0</v>
      </c>
      <c r="N46" s="68">
        <f t="shared" si="2"/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f t="shared" si="6"/>
        <v>0</v>
      </c>
      <c r="X46" s="68">
        <f t="shared" si="7"/>
        <v>0</v>
      </c>
      <c r="Y46" s="69" t="e">
        <f t="shared" si="8"/>
        <v>#DIV/0!</v>
      </c>
    </row>
    <row r="47" spans="1:25" x14ac:dyDescent="0.2">
      <c r="A47" s="53">
        <v>41</v>
      </c>
      <c r="B47" s="54" t="s">
        <v>215</v>
      </c>
      <c r="C47" s="68">
        <v>4</v>
      </c>
      <c r="D47" s="68">
        <v>11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f t="shared" si="1"/>
        <v>0</v>
      </c>
      <c r="N47" s="68">
        <f t="shared" si="2"/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f t="shared" si="6"/>
        <v>0</v>
      </c>
      <c r="X47" s="68">
        <f t="shared" si="7"/>
        <v>0</v>
      </c>
      <c r="Y47" s="69">
        <f t="shared" si="8"/>
        <v>0</v>
      </c>
    </row>
    <row r="48" spans="1:25" x14ac:dyDescent="0.2">
      <c r="A48" s="53">
        <v>42</v>
      </c>
      <c r="B48" s="54" t="s">
        <v>76</v>
      </c>
      <c r="C48" s="68">
        <v>740</v>
      </c>
      <c r="D48" s="68">
        <v>2690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f t="shared" si="1"/>
        <v>0</v>
      </c>
      <c r="N48" s="68">
        <f t="shared" si="2"/>
        <v>0</v>
      </c>
      <c r="O48" s="68">
        <v>0</v>
      </c>
      <c r="P48" s="68">
        <v>0</v>
      </c>
      <c r="Q48" s="68">
        <v>4</v>
      </c>
      <c r="R48" s="68">
        <v>45</v>
      </c>
      <c r="S48" s="68">
        <v>66</v>
      </c>
      <c r="T48" s="68">
        <v>222</v>
      </c>
      <c r="U48" s="68">
        <v>94</v>
      </c>
      <c r="V48" s="68">
        <v>1096</v>
      </c>
      <c r="W48" s="68">
        <f t="shared" si="6"/>
        <v>164</v>
      </c>
      <c r="X48" s="68">
        <f t="shared" si="7"/>
        <v>1363</v>
      </c>
      <c r="Y48" s="69">
        <f t="shared" si="8"/>
        <v>50.669144981412643</v>
      </c>
    </row>
    <row r="49" spans="1:25" s="72" customFormat="1" x14ac:dyDescent="0.2">
      <c r="A49" s="237"/>
      <c r="B49" s="191" t="s">
        <v>313</v>
      </c>
      <c r="C49" s="71">
        <f>SUM(C28:C48)</f>
        <v>16822</v>
      </c>
      <c r="D49" s="71">
        <f>SUM(D28:D48)</f>
        <v>80811</v>
      </c>
      <c r="E49" s="71">
        <f t="shared" ref="E49:X49" si="9">SUM(E28:E48)</f>
        <v>94</v>
      </c>
      <c r="F49" s="71">
        <f t="shared" si="9"/>
        <v>824</v>
      </c>
      <c r="G49" s="71">
        <f t="shared" si="9"/>
        <v>12</v>
      </c>
      <c r="H49" s="71">
        <f t="shared" si="9"/>
        <v>3643</v>
      </c>
      <c r="I49" s="71">
        <f t="shared" si="9"/>
        <v>16</v>
      </c>
      <c r="J49" s="71">
        <f t="shared" si="9"/>
        <v>3241.43</v>
      </c>
      <c r="K49" s="71">
        <f t="shared" si="9"/>
        <v>58</v>
      </c>
      <c r="L49" s="71">
        <f t="shared" si="9"/>
        <v>6741.95</v>
      </c>
      <c r="M49" s="71">
        <f t="shared" si="9"/>
        <v>86</v>
      </c>
      <c r="N49" s="71">
        <f t="shared" si="9"/>
        <v>13626.380000000001</v>
      </c>
      <c r="O49" s="71">
        <f t="shared" si="9"/>
        <v>13</v>
      </c>
      <c r="P49" s="71">
        <f t="shared" si="9"/>
        <v>25</v>
      </c>
      <c r="Q49" s="71">
        <f t="shared" si="9"/>
        <v>467</v>
      </c>
      <c r="R49" s="71">
        <f t="shared" si="9"/>
        <v>14705.390000000001</v>
      </c>
      <c r="S49" s="71">
        <f t="shared" si="9"/>
        <v>6498</v>
      </c>
      <c r="T49" s="71">
        <f t="shared" si="9"/>
        <v>21750.55</v>
      </c>
      <c r="U49" s="71">
        <f t="shared" si="9"/>
        <v>70516</v>
      </c>
      <c r="V49" s="71">
        <f t="shared" si="9"/>
        <v>297022.24814999994</v>
      </c>
      <c r="W49" s="71">
        <f t="shared" si="9"/>
        <v>77674</v>
      </c>
      <c r="X49" s="71">
        <f t="shared" si="9"/>
        <v>347953.56815000001</v>
      </c>
      <c r="Y49" s="66">
        <f t="shared" si="8"/>
        <v>430.57698599200603</v>
      </c>
    </row>
    <row r="50" spans="1:25" x14ac:dyDescent="0.2">
      <c r="A50" s="53">
        <v>43</v>
      </c>
      <c r="B50" s="54" t="s">
        <v>46</v>
      </c>
      <c r="C50" s="68">
        <v>4081</v>
      </c>
      <c r="D50" s="68">
        <v>7490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f t="shared" si="1"/>
        <v>0</v>
      </c>
      <c r="N50" s="68">
        <f t="shared" si="2"/>
        <v>0</v>
      </c>
      <c r="O50" s="68">
        <v>0</v>
      </c>
      <c r="P50" s="68">
        <v>0</v>
      </c>
      <c r="Q50" s="68">
        <v>13</v>
      </c>
      <c r="R50" s="68">
        <v>185</v>
      </c>
      <c r="S50" s="68">
        <v>300</v>
      </c>
      <c r="T50" s="68">
        <v>711</v>
      </c>
      <c r="U50" s="68">
        <v>1280</v>
      </c>
      <c r="V50" s="68">
        <v>2314</v>
      </c>
      <c r="W50" s="68">
        <f>U50+S50+Q50+O50+M50+E50</f>
        <v>1593</v>
      </c>
      <c r="X50" s="68">
        <f t="shared" si="7"/>
        <v>3210</v>
      </c>
      <c r="Y50" s="69">
        <f t="shared" si="8"/>
        <v>42.857142857142854</v>
      </c>
    </row>
    <row r="51" spans="1:25" x14ac:dyDescent="0.2">
      <c r="A51" s="53">
        <v>44</v>
      </c>
      <c r="B51" s="54" t="s">
        <v>216</v>
      </c>
      <c r="C51" s="68">
        <v>2991</v>
      </c>
      <c r="D51" s="68">
        <v>5784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f t="shared" si="1"/>
        <v>0</v>
      </c>
      <c r="N51" s="68">
        <f t="shared" si="2"/>
        <v>0</v>
      </c>
      <c r="O51" s="68">
        <v>0</v>
      </c>
      <c r="P51" s="68">
        <v>0</v>
      </c>
      <c r="Q51" s="68">
        <v>0</v>
      </c>
      <c r="R51" s="68">
        <v>0</v>
      </c>
      <c r="S51" s="68">
        <v>329</v>
      </c>
      <c r="T51" s="68">
        <v>729</v>
      </c>
      <c r="U51" s="68">
        <v>40298</v>
      </c>
      <c r="V51" s="68">
        <v>22635</v>
      </c>
      <c r="W51" s="68">
        <f>U51+S51+Q51+O51+M51+E51</f>
        <v>40627</v>
      </c>
      <c r="X51" s="68">
        <f t="shared" si="7"/>
        <v>23364</v>
      </c>
      <c r="Y51" s="69">
        <f t="shared" si="8"/>
        <v>403.94190871369295</v>
      </c>
    </row>
    <row r="52" spans="1:25" x14ac:dyDescent="0.2">
      <c r="A52" s="53">
        <v>45</v>
      </c>
      <c r="B52" s="54" t="s">
        <v>52</v>
      </c>
      <c r="C52" s="68">
        <v>6154</v>
      </c>
      <c r="D52" s="68">
        <v>24462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f t="shared" si="1"/>
        <v>0</v>
      </c>
      <c r="N52" s="68">
        <f t="shared" si="2"/>
        <v>0</v>
      </c>
      <c r="O52" s="68">
        <v>0</v>
      </c>
      <c r="P52" s="68">
        <v>0</v>
      </c>
      <c r="Q52" s="68">
        <v>15</v>
      </c>
      <c r="R52" s="68">
        <v>89.44</v>
      </c>
      <c r="S52" s="68">
        <v>38</v>
      </c>
      <c r="T52" s="68">
        <v>75.58</v>
      </c>
      <c r="U52" s="68">
        <v>1726</v>
      </c>
      <c r="V52" s="68">
        <v>3240.3</v>
      </c>
      <c r="W52" s="68">
        <f>U52+S52+Q52+O52+M52+E52</f>
        <v>1779</v>
      </c>
      <c r="X52" s="68">
        <f t="shared" si="7"/>
        <v>3405.32</v>
      </c>
      <c r="Y52" s="69">
        <f t="shared" si="8"/>
        <v>13.920856839179136</v>
      </c>
    </row>
    <row r="53" spans="1:25" s="72" customFormat="1" x14ac:dyDescent="0.2">
      <c r="A53" s="237"/>
      <c r="B53" s="191" t="s">
        <v>352</v>
      </c>
      <c r="C53" s="71">
        <f>SUM(C50:C52)</f>
        <v>13226</v>
      </c>
      <c r="D53" s="71">
        <f>SUM(D50:D52)</f>
        <v>37736</v>
      </c>
      <c r="E53" s="71">
        <f t="shared" ref="E53:X53" si="10">SUM(E50:E52)</f>
        <v>0</v>
      </c>
      <c r="F53" s="71">
        <f t="shared" si="10"/>
        <v>0</v>
      </c>
      <c r="G53" s="71">
        <f t="shared" si="10"/>
        <v>0</v>
      </c>
      <c r="H53" s="71">
        <f t="shared" si="10"/>
        <v>0</v>
      </c>
      <c r="I53" s="71">
        <f t="shared" si="10"/>
        <v>0</v>
      </c>
      <c r="J53" s="71">
        <f t="shared" si="10"/>
        <v>0</v>
      </c>
      <c r="K53" s="71">
        <f t="shared" si="10"/>
        <v>0</v>
      </c>
      <c r="L53" s="71">
        <f t="shared" si="10"/>
        <v>0</v>
      </c>
      <c r="M53" s="71">
        <f t="shared" si="10"/>
        <v>0</v>
      </c>
      <c r="N53" s="71">
        <f t="shared" si="10"/>
        <v>0</v>
      </c>
      <c r="O53" s="71">
        <f t="shared" si="10"/>
        <v>0</v>
      </c>
      <c r="P53" s="71">
        <f t="shared" si="10"/>
        <v>0</v>
      </c>
      <c r="Q53" s="71">
        <f t="shared" si="10"/>
        <v>28</v>
      </c>
      <c r="R53" s="71">
        <f t="shared" si="10"/>
        <v>274.44</v>
      </c>
      <c r="S53" s="71">
        <f t="shared" si="10"/>
        <v>667</v>
      </c>
      <c r="T53" s="71">
        <f t="shared" si="10"/>
        <v>1515.58</v>
      </c>
      <c r="U53" s="71">
        <f t="shared" si="10"/>
        <v>43304</v>
      </c>
      <c r="V53" s="71">
        <f t="shared" si="10"/>
        <v>28189.3</v>
      </c>
      <c r="W53" s="71">
        <f t="shared" si="10"/>
        <v>43999</v>
      </c>
      <c r="X53" s="71">
        <f t="shared" si="10"/>
        <v>29979.32</v>
      </c>
      <c r="Y53" s="66">
        <f t="shared" si="8"/>
        <v>79.444880220479121</v>
      </c>
    </row>
    <row r="54" spans="1:25" x14ac:dyDescent="0.2">
      <c r="A54" s="53">
        <v>46</v>
      </c>
      <c r="B54" s="54" t="s">
        <v>314</v>
      </c>
      <c r="C54" s="68">
        <v>8</v>
      </c>
      <c r="D54" s="68">
        <v>23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f t="shared" si="1"/>
        <v>0</v>
      </c>
      <c r="N54" s="68">
        <f t="shared" si="2"/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f>U54+S54+Q54+O54+M54+E54</f>
        <v>0</v>
      </c>
      <c r="X54" s="68">
        <f t="shared" si="7"/>
        <v>0</v>
      </c>
      <c r="Y54" s="69">
        <f t="shared" si="8"/>
        <v>0</v>
      </c>
    </row>
    <row r="55" spans="1:25" x14ac:dyDescent="0.2">
      <c r="A55" s="53">
        <v>47</v>
      </c>
      <c r="B55" s="54" t="s">
        <v>241</v>
      </c>
      <c r="C55" s="68">
        <v>6033</v>
      </c>
      <c r="D55" s="68">
        <v>22955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f t="shared" si="1"/>
        <v>0</v>
      </c>
      <c r="N55" s="68">
        <f t="shared" si="2"/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f>U55+S55+Q55+O55+M55+E55</f>
        <v>0</v>
      </c>
      <c r="X55" s="68">
        <f t="shared" si="7"/>
        <v>0</v>
      </c>
      <c r="Y55" s="69">
        <f t="shared" si="8"/>
        <v>0</v>
      </c>
    </row>
    <row r="56" spans="1:25" x14ac:dyDescent="0.2">
      <c r="A56" s="53">
        <v>48</v>
      </c>
      <c r="B56" s="54" t="s">
        <v>315</v>
      </c>
      <c r="C56" s="68">
        <v>23</v>
      </c>
      <c r="D56" s="68">
        <v>80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f t="shared" si="1"/>
        <v>0</v>
      </c>
      <c r="N56" s="68">
        <f t="shared" si="2"/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f>U56+S56+Q56+O56+M56+E56</f>
        <v>0</v>
      </c>
      <c r="X56" s="68">
        <f t="shared" si="7"/>
        <v>0</v>
      </c>
      <c r="Y56" s="69">
        <f t="shared" si="8"/>
        <v>0</v>
      </c>
    </row>
    <row r="57" spans="1:25" x14ac:dyDescent="0.2">
      <c r="A57" s="53">
        <v>49</v>
      </c>
      <c r="B57" s="54" t="s">
        <v>350</v>
      </c>
      <c r="C57" s="68">
        <v>4</v>
      </c>
      <c r="D57" s="68">
        <v>11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f t="shared" si="1"/>
        <v>0</v>
      </c>
      <c r="N57" s="68">
        <f t="shared" si="2"/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f>U57+S57+Q57+O57+M57+E57</f>
        <v>0</v>
      </c>
      <c r="X57" s="68">
        <f t="shared" si="7"/>
        <v>0</v>
      </c>
      <c r="Y57" s="69">
        <f t="shared" si="8"/>
        <v>0</v>
      </c>
    </row>
    <row r="58" spans="1:25" s="72" customFormat="1" x14ac:dyDescent="0.2">
      <c r="A58" s="237"/>
      <c r="B58" s="191" t="s">
        <v>316</v>
      </c>
      <c r="C58" s="71">
        <f>SUM(C54:C57)</f>
        <v>6068</v>
      </c>
      <c r="D58" s="71">
        <f>SUM(D54:D57)</f>
        <v>23069</v>
      </c>
      <c r="E58" s="71">
        <f t="shared" ref="E58:X58" si="11">SUM(E54:E57)</f>
        <v>0</v>
      </c>
      <c r="F58" s="71">
        <f t="shared" si="11"/>
        <v>0</v>
      </c>
      <c r="G58" s="71">
        <f t="shared" si="11"/>
        <v>0</v>
      </c>
      <c r="H58" s="71">
        <f t="shared" si="11"/>
        <v>0</v>
      </c>
      <c r="I58" s="71">
        <f t="shared" si="11"/>
        <v>0</v>
      </c>
      <c r="J58" s="71">
        <f t="shared" si="11"/>
        <v>0</v>
      </c>
      <c r="K58" s="71">
        <f t="shared" si="11"/>
        <v>0</v>
      </c>
      <c r="L58" s="71">
        <f t="shared" si="11"/>
        <v>0</v>
      </c>
      <c r="M58" s="71">
        <f t="shared" si="11"/>
        <v>0</v>
      </c>
      <c r="N58" s="71">
        <f t="shared" si="11"/>
        <v>0</v>
      </c>
      <c r="O58" s="71">
        <f t="shared" si="11"/>
        <v>0</v>
      </c>
      <c r="P58" s="71">
        <f t="shared" si="11"/>
        <v>0</v>
      </c>
      <c r="Q58" s="71">
        <f t="shared" si="11"/>
        <v>0</v>
      </c>
      <c r="R58" s="71">
        <f t="shared" si="11"/>
        <v>0</v>
      </c>
      <c r="S58" s="71">
        <f t="shared" si="11"/>
        <v>0</v>
      </c>
      <c r="T58" s="71">
        <f t="shared" si="11"/>
        <v>0</v>
      </c>
      <c r="U58" s="71">
        <f t="shared" si="11"/>
        <v>0</v>
      </c>
      <c r="V58" s="71">
        <f t="shared" si="11"/>
        <v>0</v>
      </c>
      <c r="W58" s="71">
        <f t="shared" si="11"/>
        <v>0</v>
      </c>
      <c r="X58" s="71">
        <f t="shared" si="11"/>
        <v>0</v>
      </c>
      <c r="Y58" s="66">
        <f t="shared" si="8"/>
        <v>0</v>
      </c>
    </row>
    <row r="59" spans="1:25" s="72" customFormat="1" x14ac:dyDescent="0.2">
      <c r="A59" s="237"/>
      <c r="B59" s="191" t="s">
        <v>242</v>
      </c>
      <c r="C59" s="71">
        <f>C58+C53+C49+C27</f>
        <v>156715</v>
      </c>
      <c r="D59" s="71">
        <f>D58+D53+D49+D27</f>
        <v>507646</v>
      </c>
      <c r="E59" s="71">
        <f t="shared" ref="E59:X59" si="12">E58+E53+E49+E27</f>
        <v>185</v>
      </c>
      <c r="F59" s="71">
        <f t="shared" si="12"/>
        <v>42034.55</v>
      </c>
      <c r="G59" s="71">
        <f t="shared" si="12"/>
        <v>517</v>
      </c>
      <c r="H59" s="71">
        <f t="shared" si="12"/>
        <v>13276.599999999999</v>
      </c>
      <c r="I59" s="71">
        <f t="shared" si="12"/>
        <v>405</v>
      </c>
      <c r="J59" s="71">
        <f t="shared" si="12"/>
        <v>28578.6</v>
      </c>
      <c r="K59" s="71">
        <f t="shared" si="12"/>
        <v>752</v>
      </c>
      <c r="L59" s="71">
        <f t="shared" si="12"/>
        <v>22210.95</v>
      </c>
      <c r="M59" s="71">
        <f t="shared" si="12"/>
        <v>1674</v>
      </c>
      <c r="N59" s="71">
        <f t="shared" si="12"/>
        <v>64066.150000000009</v>
      </c>
      <c r="O59" s="71">
        <f t="shared" si="12"/>
        <v>133</v>
      </c>
      <c r="P59" s="71">
        <f t="shared" si="12"/>
        <v>771.49</v>
      </c>
      <c r="Q59" s="71">
        <f t="shared" si="12"/>
        <v>4466</v>
      </c>
      <c r="R59" s="71">
        <f t="shared" si="12"/>
        <v>48562.22</v>
      </c>
      <c r="S59" s="71">
        <f t="shared" si="12"/>
        <v>54987</v>
      </c>
      <c r="T59" s="71">
        <f t="shared" si="12"/>
        <v>287896.33999999997</v>
      </c>
      <c r="U59" s="71">
        <f t="shared" si="12"/>
        <v>772260</v>
      </c>
      <c r="V59" s="71">
        <f t="shared" si="12"/>
        <v>2351581.4481500001</v>
      </c>
      <c r="W59" s="71">
        <f t="shared" si="12"/>
        <v>833705</v>
      </c>
      <c r="X59" s="71">
        <f t="shared" si="12"/>
        <v>2794912.1981500001</v>
      </c>
      <c r="Y59" s="66">
        <f t="shared" si="8"/>
        <v>550.56322676628986</v>
      </c>
    </row>
  </sheetData>
  <mergeCells count="18">
    <mergeCell ref="A1:X1"/>
    <mergeCell ref="A3:A5"/>
    <mergeCell ref="B3:B5"/>
    <mergeCell ref="C3:D3"/>
    <mergeCell ref="E3:F4"/>
    <mergeCell ref="G3:N3"/>
    <mergeCell ref="O3:P4"/>
    <mergeCell ref="Q3:R4"/>
    <mergeCell ref="S3:T4"/>
    <mergeCell ref="U3:V4"/>
    <mergeCell ref="Y3:Y5"/>
    <mergeCell ref="C4:C5"/>
    <mergeCell ref="D4:D5"/>
    <mergeCell ref="G4:H4"/>
    <mergeCell ref="I4:J4"/>
    <mergeCell ref="K4:L4"/>
    <mergeCell ref="M4:N4"/>
    <mergeCell ref="W3:X4"/>
  </mergeCells>
  <conditionalFormatting sqref="Y1:Y1048576">
    <cfRule type="cellIs" dxfId="22" priority="2" stopIfTrue="1" operator="greaterThan">
      <formula>100</formula>
    </cfRule>
  </conditionalFormatting>
  <conditionalFormatting sqref="AB1:AB1048576">
    <cfRule type="cellIs" dxfId="21" priority="1" operator="lessThan">
      <formula>0</formula>
    </cfRule>
  </conditionalFormatting>
  <pageMargins left="1.45" right="0.7" top="0.25" bottom="0.25" header="0.3" footer="0.3"/>
  <pageSetup paperSize="9"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59999389629810485"/>
  </sheetPr>
  <dimension ref="A1:N5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1" sqref="A11:XFD11"/>
    </sheetView>
  </sheetViews>
  <sheetFormatPr defaultRowHeight="15" x14ac:dyDescent="0.2"/>
  <cols>
    <col min="1" max="1" width="6" style="92" customWidth="1"/>
    <col min="2" max="2" width="29.28515625" style="36" customWidth="1"/>
    <col min="3" max="3" width="10.28515625" style="36" customWidth="1"/>
    <col min="4" max="4" width="11.5703125" style="36" bestFit="1" customWidth="1"/>
    <col min="5" max="5" width="11.5703125" style="36" customWidth="1"/>
    <col min="6" max="6" width="13.42578125" style="36" bestFit="1" customWidth="1"/>
    <col min="7" max="7" width="9.5703125" style="37" bestFit="1" customWidth="1"/>
    <col min="8" max="8" width="9.140625" style="36" hidden="1" customWidth="1"/>
    <col min="9" max="10" width="9.140625" style="91" hidden="1" customWidth="1"/>
    <col min="11" max="11" width="9.140625" style="91" customWidth="1"/>
    <col min="12" max="12" width="9.140625" style="91" hidden="1" customWidth="1"/>
    <col min="13" max="13" width="0" style="91" hidden="1" customWidth="1"/>
    <col min="14" max="14" width="10.7109375" style="91" hidden="1" customWidth="1"/>
    <col min="15" max="15" width="0" style="36" hidden="1" customWidth="1"/>
    <col min="16" max="16384" width="9.140625" style="36"/>
  </cols>
  <sheetData>
    <row r="1" spans="1:14" ht="18.75" customHeight="1" x14ac:dyDescent="0.2">
      <c r="A1" s="421" t="s">
        <v>336</v>
      </c>
      <c r="B1" s="421"/>
      <c r="C1" s="421"/>
      <c r="D1" s="421"/>
      <c r="E1" s="421"/>
      <c r="F1" s="421"/>
      <c r="G1" s="421"/>
      <c r="J1" s="36"/>
      <c r="K1" s="36"/>
      <c r="L1" s="36"/>
      <c r="M1" s="36"/>
      <c r="N1" s="36"/>
    </row>
    <row r="2" spans="1:14" x14ac:dyDescent="0.2">
      <c r="A2" s="426" t="s">
        <v>117</v>
      </c>
      <c r="B2" s="426"/>
      <c r="C2" s="426"/>
      <c r="D2" s="426"/>
      <c r="E2" s="426"/>
      <c r="F2" s="426"/>
      <c r="J2" s="36"/>
      <c r="K2" s="36"/>
      <c r="L2" s="36"/>
      <c r="M2" s="36"/>
      <c r="N2" s="36"/>
    </row>
    <row r="3" spans="1:14" ht="25.5" customHeight="1" x14ac:dyDescent="0.2">
      <c r="B3" s="42" t="s">
        <v>12</v>
      </c>
      <c r="C3" s="427"/>
      <c r="D3" s="427"/>
      <c r="E3" s="431" t="s">
        <v>44</v>
      </c>
      <c r="F3" s="431"/>
      <c r="J3" s="36"/>
      <c r="K3" s="36"/>
      <c r="L3" s="155">
        <v>42614</v>
      </c>
      <c r="M3" s="155"/>
      <c r="N3" s="36"/>
    </row>
    <row r="4" spans="1:14" ht="15" customHeight="1" x14ac:dyDescent="0.2">
      <c r="A4" s="428" t="s">
        <v>167</v>
      </c>
      <c r="B4" s="428" t="s">
        <v>3</v>
      </c>
      <c r="C4" s="422" t="s">
        <v>39</v>
      </c>
      <c r="D4" s="423"/>
      <c r="E4" s="422" t="s">
        <v>13</v>
      </c>
      <c r="F4" s="423"/>
      <c r="G4" s="424" t="s">
        <v>118</v>
      </c>
      <c r="J4" s="36"/>
      <c r="K4" s="36"/>
      <c r="L4" s="420" t="s">
        <v>39</v>
      </c>
      <c r="M4" s="420"/>
      <c r="N4" s="420" t="s">
        <v>292</v>
      </c>
    </row>
    <row r="5" spans="1:14" x14ac:dyDescent="0.2">
      <c r="A5" s="429"/>
      <c r="B5" s="430"/>
      <c r="C5" s="99" t="s">
        <v>30</v>
      </c>
      <c r="D5" s="99" t="s">
        <v>17</v>
      </c>
      <c r="E5" s="99" t="s">
        <v>30</v>
      </c>
      <c r="F5" s="93" t="s">
        <v>17</v>
      </c>
      <c r="G5" s="425"/>
      <c r="J5" s="36"/>
      <c r="K5" s="36"/>
      <c r="L5" s="99" t="s">
        <v>30</v>
      </c>
      <c r="M5" s="99" t="s">
        <v>17</v>
      </c>
      <c r="N5" s="420"/>
    </row>
    <row r="6" spans="1:14" ht="15" customHeight="1" x14ac:dyDescent="0.2">
      <c r="A6" s="53">
        <v>1</v>
      </c>
      <c r="B6" s="54" t="s">
        <v>55</v>
      </c>
      <c r="C6" s="127">
        <v>17804</v>
      </c>
      <c r="D6" s="58">
        <v>129937</v>
      </c>
      <c r="E6" s="127">
        <f>'Pri Sec_outstanding_6'!O6+NPS_OS_8!U6</f>
        <v>169481</v>
      </c>
      <c r="F6" s="127">
        <f>'CD Ratio_3(i)'!F6</f>
        <v>738441</v>
      </c>
      <c r="G6" s="131">
        <f>D6*100/F6</f>
        <v>17.596124808887915</v>
      </c>
      <c r="H6" s="36" t="e">
        <f>NPA_PS_14!N6+NPA_NPS_15!#REF!</f>
        <v>#REF!</v>
      </c>
      <c r="I6" s="91" t="e">
        <f t="shared" ref="I6" si="0">H6-D6</f>
        <v>#REF!</v>
      </c>
      <c r="J6" s="36"/>
      <c r="K6" s="36"/>
      <c r="L6" s="127">
        <v>69102</v>
      </c>
      <c r="M6" s="58">
        <v>109757</v>
      </c>
      <c r="N6" s="156">
        <f t="shared" ref="N6" si="1">D6-M6</f>
        <v>20180</v>
      </c>
    </row>
    <row r="7" spans="1:14" ht="15" customHeight="1" x14ac:dyDescent="0.2">
      <c r="A7" s="53">
        <v>2</v>
      </c>
      <c r="B7" s="54" t="s">
        <v>56</v>
      </c>
      <c r="C7" s="156">
        <v>411</v>
      </c>
      <c r="D7" s="156">
        <v>5140.96</v>
      </c>
      <c r="E7" s="127">
        <f>'Pri Sec_outstanding_6'!O7+NPS_OS_8!U7</f>
        <v>8937</v>
      </c>
      <c r="F7" s="127">
        <f>'CD Ratio_3(i)'!F7</f>
        <v>74969.649999999994</v>
      </c>
      <c r="G7" s="131">
        <f t="shared" ref="G7:G59" si="2">D7*100/F7</f>
        <v>6.8573882897946037</v>
      </c>
    </row>
    <row r="8" spans="1:14" ht="15" customHeight="1" x14ac:dyDescent="0.2">
      <c r="A8" s="53">
        <v>3</v>
      </c>
      <c r="B8" s="54" t="s">
        <v>57</v>
      </c>
      <c r="C8" s="156">
        <v>15110</v>
      </c>
      <c r="D8" s="156">
        <v>123765</v>
      </c>
      <c r="E8" s="127">
        <f>'Pri Sec_outstanding_6'!O8+NPS_OS_8!U8</f>
        <v>90908</v>
      </c>
      <c r="F8" s="127">
        <f>'CD Ratio_3(i)'!F8</f>
        <v>831203</v>
      </c>
      <c r="G8" s="131">
        <f t="shared" si="2"/>
        <v>14.889864449478647</v>
      </c>
    </row>
    <row r="9" spans="1:14" ht="15" customHeight="1" x14ac:dyDescent="0.2">
      <c r="A9" s="53">
        <v>4</v>
      </c>
      <c r="B9" s="54" t="s">
        <v>58</v>
      </c>
      <c r="C9" s="156">
        <v>55905</v>
      </c>
      <c r="D9" s="156">
        <v>98148</v>
      </c>
      <c r="E9" s="127">
        <f>'Pri Sec_outstanding_6'!O9+NPS_OS_8!U9</f>
        <v>677328</v>
      </c>
      <c r="F9" s="127">
        <f>'CD Ratio_3(i)'!F9</f>
        <v>1883929</v>
      </c>
      <c r="G9" s="131">
        <f t="shared" si="2"/>
        <v>5.2097504736112663</v>
      </c>
    </row>
    <row r="10" spans="1:14" ht="15" customHeight="1" x14ac:dyDescent="0.2">
      <c r="A10" s="53">
        <v>5</v>
      </c>
      <c r="B10" s="54" t="s">
        <v>59</v>
      </c>
      <c r="C10" s="156">
        <v>23850</v>
      </c>
      <c r="D10" s="156">
        <v>68345</v>
      </c>
      <c r="E10" s="127">
        <f>'Pri Sec_outstanding_6'!O10+NPS_OS_8!U10</f>
        <v>99397</v>
      </c>
      <c r="F10" s="127">
        <f>'CD Ratio_3(i)'!F10</f>
        <v>310581</v>
      </c>
      <c r="G10" s="131">
        <f t="shared" si="2"/>
        <v>22.005531568254337</v>
      </c>
    </row>
    <row r="11" spans="1:14" ht="15" customHeight="1" x14ac:dyDescent="0.2">
      <c r="A11" s="53">
        <v>6</v>
      </c>
      <c r="B11" s="54" t="s">
        <v>60</v>
      </c>
      <c r="C11" s="156">
        <v>8913</v>
      </c>
      <c r="D11" s="156">
        <v>39801</v>
      </c>
      <c r="E11" s="127">
        <f>'Pri Sec_outstanding_6'!O11+NPS_OS_8!U11</f>
        <v>96320</v>
      </c>
      <c r="F11" s="127">
        <f>'CD Ratio_3(i)'!F11</f>
        <v>540696.93000000005</v>
      </c>
      <c r="G11" s="131">
        <f t="shared" si="2"/>
        <v>7.3610552958012905</v>
      </c>
    </row>
    <row r="12" spans="1:14" ht="15" customHeight="1" x14ac:dyDescent="0.2">
      <c r="A12" s="53">
        <v>7</v>
      </c>
      <c r="B12" s="54" t="s">
        <v>61</v>
      </c>
      <c r="C12" s="156">
        <v>82109</v>
      </c>
      <c r="D12" s="156">
        <v>172461.81</v>
      </c>
      <c r="E12" s="127">
        <f>'Pri Sec_outstanding_6'!O12+NPS_OS_8!U12</f>
        <v>502300</v>
      </c>
      <c r="F12" s="127">
        <f>'CD Ratio_3(i)'!F12</f>
        <v>1363923</v>
      </c>
      <c r="G12" s="131">
        <f t="shared" si="2"/>
        <v>12.644541517373048</v>
      </c>
    </row>
    <row r="13" spans="1:14" ht="15" customHeight="1" x14ac:dyDescent="0.2">
      <c r="A13" s="53">
        <v>8</v>
      </c>
      <c r="B13" s="54" t="s">
        <v>48</v>
      </c>
      <c r="C13" s="156">
        <v>2730</v>
      </c>
      <c r="D13" s="156">
        <v>13472</v>
      </c>
      <c r="E13" s="127">
        <f>'Pri Sec_outstanding_6'!O13+NPS_OS_8!U13</f>
        <v>43997</v>
      </c>
      <c r="F13" s="127">
        <f>'CD Ratio_3(i)'!F13</f>
        <v>325057</v>
      </c>
      <c r="G13" s="131">
        <f t="shared" si="2"/>
        <v>4.1445038870105861</v>
      </c>
    </row>
    <row r="14" spans="1:14" ht="15" customHeight="1" x14ac:dyDescent="0.2">
      <c r="A14" s="53">
        <v>9</v>
      </c>
      <c r="B14" s="54" t="s">
        <v>49</v>
      </c>
      <c r="C14" s="156">
        <v>8749</v>
      </c>
      <c r="D14" s="156">
        <v>29820</v>
      </c>
      <c r="E14" s="127">
        <f>'Pri Sec_outstanding_6'!O14+NPS_OS_8!U14</f>
        <v>33107</v>
      </c>
      <c r="F14" s="127">
        <f>'CD Ratio_3(i)'!F14</f>
        <v>163693</v>
      </c>
      <c r="G14" s="131">
        <f t="shared" si="2"/>
        <v>18.217028217455848</v>
      </c>
    </row>
    <row r="15" spans="1:14" ht="15" customHeight="1" x14ac:dyDescent="0.2">
      <c r="A15" s="53">
        <v>10</v>
      </c>
      <c r="B15" s="54" t="s">
        <v>81</v>
      </c>
      <c r="C15" s="156">
        <v>8721</v>
      </c>
      <c r="D15" s="156">
        <v>92356</v>
      </c>
      <c r="E15" s="127">
        <f>'Pri Sec_outstanding_6'!O15+NPS_OS_8!U15</f>
        <v>61459</v>
      </c>
      <c r="F15" s="127">
        <f>'CD Ratio_3(i)'!F15</f>
        <v>406323</v>
      </c>
      <c r="G15" s="131">
        <f t="shared" si="2"/>
        <v>22.729700263091186</v>
      </c>
    </row>
    <row r="16" spans="1:14" ht="15" customHeight="1" x14ac:dyDescent="0.2">
      <c r="A16" s="53">
        <v>11</v>
      </c>
      <c r="B16" s="54" t="s">
        <v>62</v>
      </c>
      <c r="C16" s="156">
        <v>675</v>
      </c>
      <c r="D16" s="156">
        <v>10203</v>
      </c>
      <c r="E16" s="127">
        <f>'Pri Sec_outstanding_6'!O16+NPS_OS_8!U16</f>
        <v>10888</v>
      </c>
      <c r="F16" s="127">
        <f>'CD Ratio_3(i)'!F16</f>
        <v>91012.01</v>
      </c>
      <c r="G16" s="131">
        <f t="shared" si="2"/>
        <v>11.210608358171632</v>
      </c>
    </row>
    <row r="17" spans="1:14" ht="15" customHeight="1" x14ac:dyDescent="0.2">
      <c r="A17" s="53">
        <v>12</v>
      </c>
      <c r="B17" s="54" t="s">
        <v>63</v>
      </c>
      <c r="C17" s="156">
        <v>961</v>
      </c>
      <c r="D17" s="156">
        <v>16620.84</v>
      </c>
      <c r="E17" s="127">
        <f>'Pri Sec_outstanding_6'!O17+NPS_OS_8!U17</f>
        <v>16721</v>
      </c>
      <c r="F17" s="127">
        <f>'CD Ratio_3(i)'!F17</f>
        <v>103871</v>
      </c>
      <c r="G17" s="131">
        <f t="shared" si="2"/>
        <v>16.001424844277999</v>
      </c>
    </row>
    <row r="18" spans="1:14" ht="15" customHeight="1" x14ac:dyDescent="0.2">
      <c r="A18" s="53">
        <v>13</v>
      </c>
      <c r="B18" s="54" t="s">
        <v>199</v>
      </c>
      <c r="C18" s="156">
        <v>7921</v>
      </c>
      <c r="D18" s="156">
        <v>41529.1</v>
      </c>
      <c r="E18" s="127">
        <f>'Pri Sec_outstanding_6'!O18+NPS_OS_8!U18</f>
        <v>35899</v>
      </c>
      <c r="F18" s="127">
        <f>'CD Ratio_3(i)'!F18</f>
        <v>250589.78</v>
      </c>
      <c r="G18" s="131">
        <f t="shared" si="2"/>
        <v>16.572543381457933</v>
      </c>
    </row>
    <row r="19" spans="1:14" ht="15" customHeight="1" x14ac:dyDescent="0.2">
      <c r="A19" s="53">
        <v>14</v>
      </c>
      <c r="B19" s="54" t="s">
        <v>200</v>
      </c>
      <c r="C19" s="156">
        <v>5263</v>
      </c>
      <c r="D19" s="156">
        <v>4507.9399999999996</v>
      </c>
      <c r="E19" s="127">
        <f>'Pri Sec_outstanding_6'!O19+NPS_OS_8!U19</f>
        <v>16173</v>
      </c>
      <c r="F19" s="127">
        <f>'CD Ratio_3(i)'!F19</f>
        <v>65227</v>
      </c>
      <c r="G19" s="131">
        <f t="shared" si="2"/>
        <v>6.9111564229536837</v>
      </c>
    </row>
    <row r="20" spans="1:14" ht="15" customHeight="1" x14ac:dyDescent="0.2">
      <c r="A20" s="53">
        <v>15</v>
      </c>
      <c r="B20" s="54" t="s">
        <v>64</v>
      </c>
      <c r="C20" s="156">
        <v>15969</v>
      </c>
      <c r="D20" s="156">
        <v>138817</v>
      </c>
      <c r="E20" s="127">
        <f>'Pri Sec_outstanding_6'!O20+NPS_OS_8!U20</f>
        <v>340815</v>
      </c>
      <c r="F20" s="127">
        <f>'CD Ratio_3(i)'!F20</f>
        <v>1493319</v>
      </c>
      <c r="G20" s="131">
        <f t="shared" si="2"/>
        <v>9.2958704737567786</v>
      </c>
    </row>
    <row r="21" spans="1:14" ht="15" customHeight="1" x14ac:dyDescent="0.2">
      <c r="A21" s="53">
        <v>16</v>
      </c>
      <c r="B21" s="54" t="s">
        <v>70</v>
      </c>
      <c r="C21" s="156">
        <v>121431</v>
      </c>
      <c r="D21" s="156">
        <v>123071</v>
      </c>
      <c r="E21" s="127">
        <f>'Pri Sec_outstanding_6'!O21+NPS_OS_8!U21</f>
        <v>1408785</v>
      </c>
      <c r="F21" s="127">
        <f>'CD Ratio_3(i)'!F21</f>
        <v>5494395</v>
      </c>
      <c r="G21" s="131">
        <f t="shared" si="2"/>
        <v>2.2399372451379995</v>
      </c>
    </row>
    <row r="22" spans="1:14" ht="15" customHeight="1" x14ac:dyDescent="0.2">
      <c r="A22" s="53">
        <v>17</v>
      </c>
      <c r="B22" s="54" t="s">
        <v>65</v>
      </c>
      <c r="C22" s="156">
        <v>11421</v>
      </c>
      <c r="D22" s="156">
        <v>24331</v>
      </c>
      <c r="E22" s="127">
        <f>'Pri Sec_outstanding_6'!O22+NPS_OS_8!U22</f>
        <v>49416</v>
      </c>
      <c r="F22" s="127">
        <f>'CD Ratio_3(i)'!F22</f>
        <v>160193</v>
      </c>
      <c r="G22" s="131">
        <f t="shared" si="2"/>
        <v>15.188553806970342</v>
      </c>
    </row>
    <row r="23" spans="1:14" ht="15" customHeight="1" x14ac:dyDescent="0.2">
      <c r="A23" s="53">
        <v>18</v>
      </c>
      <c r="B23" s="54" t="s">
        <v>201</v>
      </c>
      <c r="C23" s="156">
        <v>20207</v>
      </c>
      <c r="D23" s="156">
        <v>70977.88</v>
      </c>
      <c r="E23" s="127">
        <f>'Pri Sec_outstanding_6'!O23+NPS_OS_8!U23</f>
        <v>152415</v>
      </c>
      <c r="F23" s="127">
        <f>'CD Ratio_3(i)'!F23</f>
        <v>492066</v>
      </c>
      <c r="G23" s="131">
        <f t="shared" si="2"/>
        <v>14.42446338499307</v>
      </c>
    </row>
    <row r="24" spans="1:14" ht="15" customHeight="1" x14ac:dyDescent="0.2">
      <c r="A24" s="53">
        <v>19</v>
      </c>
      <c r="B24" s="54" t="s">
        <v>66</v>
      </c>
      <c r="C24" s="156">
        <v>49141</v>
      </c>
      <c r="D24" s="156">
        <v>83055</v>
      </c>
      <c r="E24" s="127">
        <f>'Pri Sec_outstanding_6'!O24+NPS_OS_8!U24</f>
        <v>251372</v>
      </c>
      <c r="F24" s="127">
        <f>'CD Ratio_3(i)'!F24</f>
        <v>1313234</v>
      </c>
      <c r="G24" s="131">
        <f t="shared" si="2"/>
        <v>6.3244631192917637</v>
      </c>
    </row>
    <row r="25" spans="1:14" ht="15" customHeight="1" x14ac:dyDescent="0.2">
      <c r="A25" s="53">
        <v>20</v>
      </c>
      <c r="B25" s="54" t="s">
        <v>67</v>
      </c>
      <c r="C25" s="156">
        <v>226</v>
      </c>
      <c r="D25" s="156">
        <v>8096</v>
      </c>
      <c r="E25" s="127">
        <f>'Pri Sec_outstanding_6'!O25+NPS_OS_8!U25</f>
        <v>2627</v>
      </c>
      <c r="F25" s="127">
        <f>'CD Ratio_3(i)'!F25</f>
        <v>64919</v>
      </c>
      <c r="G25" s="131">
        <f t="shared" si="2"/>
        <v>12.470925306920932</v>
      </c>
    </row>
    <row r="26" spans="1:14" ht="15" customHeight="1" x14ac:dyDescent="0.2">
      <c r="A26" s="53">
        <v>21</v>
      </c>
      <c r="B26" s="54" t="s">
        <v>50</v>
      </c>
      <c r="C26" s="156">
        <v>1793</v>
      </c>
      <c r="D26" s="156">
        <v>3383</v>
      </c>
      <c r="E26" s="127">
        <f>'Pri Sec_outstanding_6'!O26+NPS_OS_8!U26</f>
        <v>24077</v>
      </c>
      <c r="F26" s="127">
        <f>'CD Ratio_3(i)'!F26</f>
        <v>93953</v>
      </c>
      <c r="G26" s="131">
        <f t="shared" si="2"/>
        <v>3.6007365384820069</v>
      </c>
    </row>
    <row r="27" spans="1:14" s="42" customFormat="1" ht="15" customHeight="1" x14ac:dyDescent="0.2">
      <c r="A27" s="251"/>
      <c r="B27" s="191" t="s">
        <v>351</v>
      </c>
      <c r="C27" s="252">
        <f>SUM(C6:C26)</f>
        <v>459310</v>
      </c>
      <c r="D27" s="252">
        <f t="shared" ref="D27:F27" si="3">SUM(D6:D26)</f>
        <v>1297838.5299999998</v>
      </c>
      <c r="E27" s="252">
        <f t="shared" si="3"/>
        <v>4092422</v>
      </c>
      <c r="F27" s="252">
        <f t="shared" si="3"/>
        <v>16261595.370000001</v>
      </c>
      <c r="G27" s="253">
        <f t="shared" si="2"/>
        <v>7.9810037113228196</v>
      </c>
      <c r="I27" s="254"/>
      <c r="J27" s="254"/>
      <c r="K27" s="254"/>
      <c r="L27" s="254"/>
      <c r="M27" s="254"/>
      <c r="N27" s="254"/>
    </row>
    <row r="28" spans="1:14" ht="15" customHeight="1" x14ac:dyDescent="0.2">
      <c r="A28" s="53">
        <v>22</v>
      </c>
      <c r="B28" s="54" t="s">
        <v>47</v>
      </c>
      <c r="C28" s="156">
        <v>3744</v>
      </c>
      <c r="D28" s="156">
        <v>17577.919999999998</v>
      </c>
      <c r="E28" s="127">
        <f>'Pri Sec_outstanding_6'!O28+NPS_OS_8!U28</f>
        <v>199620</v>
      </c>
      <c r="F28" s="127">
        <f>'CD Ratio_3(i)'!F28</f>
        <v>626631.25</v>
      </c>
      <c r="G28" s="131">
        <f t="shared" si="2"/>
        <v>2.8051457695414963</v>
      </c>
    </row>
    <row r="29" spans="1:14" ht="15" customHeight="1" x14ac:dyDescent="0.2">
      <c r="A29" s="53">
        <v>23</v>
      </c>
      <c r="B29" s="54" t="s">
        <v>202</v>
      </c>
      <c r="C29" s="156">
        <v>11479</v>
      </c>
      <c r="D29" s="156">
        <v>2915</v>
      </c>
      <c r="E29" s="127">
        <f>'Pri Sec_outstanding_6'!O29+NPS_OS_8!U29</f>
        <v>23271</v>
      </c>
      <c r="F29" s="127">
        <f>'CD Ratio_3(i)'!F29</f>
        <v>58300.17</v>
      </c>
      <c r="G29" s="131">
        <f t="shared" si="2"/>
        <v>4.999985420282651</v>
      </c>
    </row>
    <row r="30" spans="1:14" ht="15" customHeight="1" x14ac:dyDescent="0.2">
      <c r="A30" s="53">
        <v>24</v>
      </c>
      <c r="B30" s="54" t="s">
        <v>203</v>
      </c>
      <c r="C30" s="156">
        <v>0</v>
      </c>
      <c r="D30" s="156">
        <v>0</v>
      </c>
      <c r="E30" s="127">
        <f>'Pri Sec_outstanding_6'!O30+NPS_OS_8!U30</f>
        <v>146</v>
      </c>
      <c r="F30" s="127">
        <f>'CD Ratio_3(i)'!F30</f>
        <v>705</v>
      </c>
      <c r="G30" s="131">
        <f t="shared" si="2"/>
        <v>0</v>
      </c>
    </row>
    <row r="31" spans="1:14" ht="15" customHeight="1" x14ac:dyDescent="0.2">
      <c r="A31" s="53">
        <v>25</v>
      </c>
      <c r="B31" s="54" t="s">
        <v>51</v>
      </c>
      <c r="C31" s="156">
        <v>6</v>
      </c>
      <c r="D31" s="156">
        <v>194.75</v>
      </c>
      <c r="E31" s="127">
        <f>'Pri Sec_outstanding_6'!O31+NPS_OS_8!U31</f>
        <v>310</v>
      </c>
      <c r="F31" s="127">
        <f>'CD Ratio_3(i)'!F31</f>
        <v>9304.34</v>
      </c>
      <c r="G31" s="131">
        <f t="shared" si="2"/>
        <v>2.0931092371946853</v>
      </c>
    </row>
    <row r="32" spans="1:14" ht="15" customHeight="1" x14ac:dyDescent="0.2">
      <c r="A32" s="53">
        <v>26</v>
      </c>
      <c r="B32" s="54" t="s">
        <v>204</v>
      </c>
      <c r="C32" s="156">
        <v>1105</v>
      </c>
      <c r="D32" s="156">
        <v>2416.9595678999999</v>
      </c>
      <c r="E32" s="127">
        <f>'Pri Sec_outstanding_6'!O32+NPS_OS_8!U32</f>
        <v>31929</v>
      </c>
      <c r="F32" s="127">
        <f>'CD Ratio_3(i)'!F32</f>
        <v>59469.399878545242</v>
      </c>
      <c r="G32" s="131">
        <f t="shared" si="2"/>
        <v>4.0642070927841427</v>
      </c>
    </row>
    <row r="33" spans="1:7" s="36" customFormat="1" ht="15" customHeight="1" x14ac:dyDescent="0.2">
      <c r="A33" s="53">
        <v>27</v>
      </c>
      <c r="B33" s="54" t="s">
        <v>205</v>
      </c>
      <c r="C33" s="156">
        <v>0</v>
      </c>
      <c r="D33" s="156">
        <v>0</v>
      </c>
      <c r="E33" s="127">
        <f>'Pri Sec_outstanding_6'!O33+NPS_OS_8!U33</f>
        <v>25</v>
      </c>
      <c r="F33" s="127">
        <f>'CD Ratio_3(i)'!F33</f>
        <v>40</v>
      </c>
      <c r="G33" s="131">
        <f t="shared" si="2"/>
        <v>0</v>
      </c>
    </row>
    <row r="34" spans="1:7" s="36" customFormat="1" ht="15" customHeight="1" x14ac:dyDescent="0.2">
      <c r="A34" s="53">
        <v>28</v>
      </c>
      <c r="B34" s="54" t="s">
        <v>206</v>
      </c>
      <c r="C34" s="156">
        <v>45</v>
      </c>
      <c r="D34" s="156">
        <v>1222</v>
      </c>
      <c r="E34" s="127">
        <f>'Pri Sec_outstanding_6'!O34+NPS_OS_8!U34</f>
        <v>6615</v>
      </c>
      <c r="F34" s="127">
        <f>'CD Ratio_3(i)'!F34</f>
        <v>21509</v>
      </c>
      <c r="G34" s="131">
        <f t="shared" si="2"/>
        <v>5.6813426937561022</v>
      </c>
    </row>
    <row r="35" spans="1:7" s="36" customFormat="1" ht="15" customHeight="1" x14ac:dyDescent="0.2">
      <c r="A35" s="53">
        <v>29</v>
      </c>
      <c r="B35" s="54" t="s">
        <v>71</v>
      </c>
      <c r="C35" s="156">
        <v>30486</v>
      </c>
      <c r="D35" s="156">
        <v>50760</v>
      </c>
      <c r="E35" s="127">
        <f>'Pri Sec_outstanding_6'!O35+NPS_OS_8!U35</f>
        <v>616321</v>
      </c>
      <c r="F35" s="127">
        <f>'CD Ratio_3(i)'!F35</f>
        <v>1343612</v>
      </c>
      <c r="G35" s="131">
        <f t="shared" si="2"/>
        <v>3.7778763512085334</v>
      </c>
    </row>
    <row r="36" spans="1:7" s="36" customFormat="1" ht="15" customHeight="1" x14ac:dyDescent="0.2">
      <c r="A36" s="53">
        <v>30</v>
      </c>
      <c r="B36" s="54" t="s">
        <v>72</v>
      </c>
      <c r="C36" s="156">
        <v>18490</v>
      </c>
      <c r="D36" s="156">
        <v>23777</v>
      </c>
      <c r="E36" s="127">
        <f>'Pri Sec_outstanding_6'!O36+NPS_OS_8!U36</f>
        <v>220566</v>
      </c>
      <c r="F36" s="127">
        <f>'CD Ratio_3(i)'!F36</f>
        <v>1138884.05</v>
      </c>
      <c r="G36" s="131">
        <f t="shared" si="2"/>
        <v>2.0877454557380095</v>
      </c>
    </row>
    <row r="37" spans="1:7" s="36" customFormat="1" ht="15" customHeight="1" x14ac:dyDescent="0.2">
      <c r="A37" s="53">
        <v>31</v>
      </c>
      <c r="B37" s="54" t="s">
        <v>207</v>
      </c>
      <c r="C37" s="156">
        <v>5211</v>
      </c>
      <c r="D37" s="156">
        <v>404.31</v>
      </c>
      <c r="E37" s="127">
        <f>'Pri Sec_outstanding_6'!O37+NPS_OS_8!U37</f>
        <v>114127</v>
      </c>
      <c r="F37" s="127">
        <f>'CD Ratio_3(i)'!F37</f>
        <v>22246.58</v>
      </c>
      <c r="G37" s="131">
        <f t="shared" si="2"/>
        <v>1.8174029446323883</v>
      </c>
    </row>
    <row r="38" spans="1:7" s="36" customFormat="1" ht="15" customHeight="1" x14ac:dyDescent="0.2">
      <c r="A38" s="53">
        <v>32</v>
      </c>
      <c r="B38" s="54" t="s">
        <v>208</v>
      </c>
      <c r="C38" s="156">
        <v>1148</v>
      </c>
      <c r="D38" s="156">
        <v>393.59</v>
      </c>
      <c r="E38" s="127">
        <f>'Pri Sec_outstanding_6'!O38+NPS_OS_8!U38</f>
        <v>122243</v>
      </c>
      <c r="F38" s="127">
        <f>'CD Ratio_3(i)'!F38</f>
        <v>292089</v>
      </c>
      <c r="G38" s="131">
        <f t="shared" si="2"/>
        <v>0.13475002482120177</v>
      </c>
    </row>
    <row r="39" spans="1:7" s="36" customFormat="1" ht="15" customHeight="1" x14ac:dyDescent="0.2">
      <c r="A39" s="53">
        <v>33</v>
      </c>
      <c r="B39" s="54" t="s">
        <v>209</v>
      </c>
      <c r="C39" s="156">
        <v>96</v>
      </c>
      <c r="D39" s="156">
        <v>438</v>
      </c>
      <c r="E39" s="127">
        <f>'Pri Sec_outstanding_6'!O39+NPS_OS_8!U39</f>
        <v>561</v>
      </c>
      <c r="F39" s="127">
        <f>'CD Ratio_3(i)'!F39</f>
        <v>3284</v>
      </c>
      <c r="G39" s="131">
        <f t="shared" si="2"/>
        <v>13.337393422655298</v>
      </c>
    </row>
    <row r="40" spans="1:7" s="36" customFormat="1" ht="15" customHeight="1" x14ac:dyDescent="0.2">
      <c r="A40" s="53">
        <v>34</v>
      </c>
      <c r="B40" s="54" t="s">
        <v>210</v>
      </c>
      <c r="C40" s="156">
        <v>47</v>
      </c>
      <c r="D40" s="156">
        <v>1459.55</v>
      </c>
      <c r="E40" s="127">
        <f>'Pri Sec_outstanding_6'!O40+NPS_OS_8!U40</f>
        <v>4484</v>
      </c>
      <c r="F40" s="127">
        <f>'CD Ratio_3(i)'!F40</f>
        <v>37037</v>
      </c>
      <c r="G40" s="131">
        <f t="shared" si="2"/>
        <v>3.9407889407889409</v>
      </c>
    </row>
    <row r="41" spans="1:7" s="36" customFormat="1" ht="15" customHeight="1" x14ac:dyDescent="0.2">
      <c r="A41" s="53">
        <v>35</v>
      </c>
      <c r="B41" s="54" t="s">
        <v>211</v>
      </c>
      <c r="C41" s="156">
        <v>0</v>
      </c>
      <c r="D41" s="156">
        <v>0</v>
      </c>
      <c r="E41" s="127">
        <f>'Pri Sec_outstanding_6'!O41+NPS_OS_8!U41</f>
        <v>1588</v>
      </c>
      <c r="F41" s="127">
        <f>'CD Ratio_3(i)'!F41</f>
        <v>8980.4</v>
      </c>
      <c r="G41" s="131">
        <f t="shared" si="2"/>
        <v>0</v>
      </c>
    </row>
    <row r="42" spans="1:7" s="36" customFormat="1" ht="15" customHeight="1" x14ac:dyDescent="0.2">
      <c r="A42" s="53">
        <v>36</v>
      </c>
      <c r="B42" s="54" t="s">
        <v>73</v>
      </c>
      <c r="C42" s="156">
        <v>1493</v>
      </c>
      <c r="D42" s="156">
        <v>4851</v>
      </c>
      <c r="E42" s="127">
        <f>'Pri Sec_outstanding_6'!O42+NPS_OS_8!U42</f>
        <v>45738</v>
      </c>
      <c r="F42" s="127">
        <f>'CD Ratio_3(i)'!F42</f>
        <v>259910</v>
      </c>
      <c r="G42" s="131">
        <f t="shared" si="2"/>
        <v>1.8664152976030164</v>
      </c>
    </row>
    <row r="43" spans="1:7" s="36" customFormat="1" ht="15" customHeight="1" x14ac:dyDescent="0.2">
      <c r="A43" s="53">
        <v>37</v>
      </c>
      <c r="B43" s="54" t="s">
        <v>212</v>
      </c>
      <c r="C43" s="156">
        <v>8</v>
      </c>
      <c r="D43" s="156">
        <v>45</v>
      </c>
      <c r="E43" s="127">
        <f>'Pri Sec_outstanding_6'!O43+NPS_OS_8!U43</f>
        <v>239</v>
      </c>
      <c r="F43" s="127">
        <f>'CD Ratio_3(i)'!F43</f>
        <v>5177</v>
      </c>
      <c r="G43" s="131">
        <f t="shared" si="2"/>
        <v>0.86922928336874639</v>
      </c>
    </row>
    <row r="44" spans="1:7" s="36" customFormat="1" ht="15" customHeight="1" x14ac:dyDescent="0.2">
      <c r="A44" s="53">
        <v>38</v>
      </c>
      <c r="B44" s="54" t="s">
        <v>213</v>
      </c>
      <c r="C44" s="156">
        <v>15040</v>
      </c>
      <c r="D44" s="156">
        <v>2419</v>
      </c>
      <c r="E44" s="127">
        <f>'Pri Sec_outstanding_6'!O44+NPS_OS_8!U44</f>
        <v>172274</v>
      </c>
      <c r="F44" s="127">
        <f>'CD Ratio_3(i)'!F44</f>
        <v>69503</v>
      </c>
      <c r="G44" s="131">
        <f t="shared" si="2"/>
        <v>3.4804253053825014</v>
      </c>
    </row>
    <row r="45" spans="1:7" s="36" customFormat="1" ht="15" customHeight="1" x14ac:dyDescent="0.2">
      <c r="A45" s="53">
        <v>39</v>
      </c>
      <c r="B45" s="54" t="s">
        <v>214</v>
      </c>
      <c r="C45" s="156">
        <v>0</v>
      </c>
      <c r="D45" s="156">
        <v>0</v>
      </c>
      <c r="E45" s="127">
        <f>'Pri Sec_outstanding_6'!O45+NPS_OS_8!U45</f>
        <v>219</v>
      </c>
      <c r="F45" s="127">
        <f>'CD Ratio_3(i)'!F45</f>
        <v>5858</v>
      </c>
      <c r="G45" s="131">
        <f t="shared" si="2"/>
        <v>0</v>
      </c>
    </row>
    <row r="46" spans="1:7" s="36" customFormat="1" ht="15" customHeight="1" x14ac:dyDescent="0.2">
      <c r="A46" s="53">
        <v>40</v>
      </c>
      <c r="B46" s="54" t="s">
        <v>77</v>
      </c>
      <c r="C46" s="156">
        <v>0</v>
      </c>
      <c r="D46" s="156">
        <v>0</v>
      </c>
      <c r="E46" s="127">
        <f>'Pri Sec_outstanding_6'!O46+NPS_OS_8!U46</f>
        <v>121</v>
      </c>
      <c r="F46" s="127">
        <f>'CD Ratio_3(i)'!F46</f>
        <v>1924</v>
      </c>
      <c r="G46" s="131">
        <f t="shared" si="2"/>
        <v>0</v>
      </c>
    </row>
    <row r="47" spans="1:7" s="36" customFormat="1" ht="15" customHeight="1" x14ac:dyDescent="0.2">
      <c r="A47" s="53">
        <v>41</v>
      </c>
      <c r="B47" s="54" t="s">
        <v>215</v>
      </c>
      <c r="C47" s="156">
        <v>0</v>
      </c>
      <c r="D47" s="156">
        <v>0</v>
      </c>
      <c r="E47" s="127">
        <f>'Pri Sec_outstanding_6'!O47+NPS_OS_8!U47</f>
        <v>729</v>
      </c>
      <c r="F47" s="127">
        <f>'CD Ratio_3(i)'!F47</f>
        <v>4329</v>
      </c>
      <c r="G47" s="131">
        <f t="shared" si="2"/>
        <v>0</v>
      </c>
    </row>
    <row r="48" spans="1:7" s="36" customFormat="1" ht="15" customHeight="1" x14ac:dyDescent="0.2">
      <c r="A48" s="53">
        <v>42</v>
      </c>
      <c r="B48" s="54" t="s">
        <v>76</v>
      </c>
      <c r="C48" s="156">
        <v>745</v>
      </c>
      <c r="D48" s="156">
        <v>33</v>
      </c>
      <c r="E48" s="127">
        <f>'Pri Sec_outstanding_6'!O48+NPS_OS_8!U48</f>
        <v>29693</v>
      </c>
      <c r="F48" s="127">
        <f>'CD Ratio_3(i)'!F48</f>
        <v>92342</v>
      </c>
      <c r="G48" s="131">
        <f t="shared" si="2"/>
        <v>3.5736717853197895E-2</v>
      </c>
    </row>
    <row r="49" spans="1:14" s="42" customFormat="1" ht="15" customHeight="1" x14ac:dyDescent="0.2">
      <c r="A49" s="251"/>
      <c r="B49" s="191" t="s">
        <v>313</v>
      </c>
      <c r="C49" s="252">
        <f>SUM(C28:C48)</f>
        <v>89143</v>
      </c>
      <c r="D49" s="252">
        <f t="shared" ref="D49:F49" si="4">SUM(D28:D48)</f>
        <v>108907.0795679</v>
      </c>
      <c r="E49" s="252">
        <f t="shared" si="4"/>
        <v>1590819</v>
      </c>
      <c r="F49" s="252">
        <f t="shared" si="4"/>
        <v>4061135.1898785452</v>
      </c>
      <c r="G49" s="253">
        <f t="shared" si="2"/>
        <v>2.6816905735944498</v>
      </c>
      <c r="I49" s="254"/>
      <c r="J49" s="254"/>
      <c r="K49" s="254"/>
      <c r="L49" s="254"/>
      <c r="M49" s="254"/>
      <c r="N49" s="254"/>
    </row>
    <row r="50" spans="1:14" ht="15" customHeight="1" x14ac:dyDescent="0.2">
      <c r="A50" s="53">
        <v>43</v>
      </c>
      <c r="B50" s="54" t="s">
        <v>46</v>
      </c>
      <c r="C50" s="156">
        <v>104174</v>
      </c>
      <c r="D50" s="156">
        <v>62109.55</v>
      </c>
      <c r="E50" s="127">
        <f>'Pri Sec_outstanding_6'!O50+NPS_OS_8!U50</f>
        <v>407579</v>
      </c>
      <c r="F50" s="127">
        <f>'CD Ratio_3(i)'!F50</f>
        <v>392336</v>
      </c>
      <c r="G50" s="131">
        <f t="shared" si="2"/>
        <v>15.830703784511234</v>
      </c>
    </row>
    <row r="51" spans="1:14" ht="15" customHeight="1" x14ac:dyDescent="0.2">
      <c r="A51" s="53">
        <v>44</v>
      </c>
      <c r="B51" s="54" t="s">
        <v>216</v>
      </c>
      <c r="C51" s="156">
        <v>89762</v>
      </c>
      <c r="D51" s="156">
        <v>60753</v>
      </c>
      <c r="E51" s="127">
        <f>'Pri Sec_outstanding_6'!O51+NPS_OS_8!U51</f>
        <v>351805</v>
      </c>
      <c r="F51" s="127">
        <f>'CD Ratio_3(i)'!F51</f>
        <v>269673</v>
      </c>
      <c r="G51" s="131">
        <f t="shared" si="2"/>
        <v>22.528395501218142</v>
      </c>
    </row>
    <row r="52" spans="1:14" ht="15" customHeight="1" x14ac:dyDescent="0.2">
      <c r="A52" s="53">
        <v>45</v>
      </c>
      <c r="B52" s="54" t="s">
        <v>52</v>
      </c>
      <c r="C52" s="156">
        <v>29904</v>
      </c>
      <c r="D52" s="156">
        <v>25846.31</v>
      </c>
      <c r="E52" s="127">
        <f>'Pri Sec_outstanding_6'!O52+NPS_OS_8!U52</f>
        <v>358109</v>
      </c>
      <c r="F52" s="127">
        <f>'CD Ratio_3(i)'!F52</f>
        <v>453451</v>
      </c>
      <c r="G52" s="131">
        <f t="shared" si="2"/>
        <v>5.699912449195172</v>
      </c>
    </row>
    <row r="53" spans="1:14" s="42" customFormat="1" ht="15" customHeight="1" x14ac:dyDescent="0.2">
      <c r="A53" s="251"/>
      <c r="B53" s="191" t="s">
        <v>352</v>
      </c>
      <c r="C53" s="252">
        <f>SUM(C50:C52)</f>
        <v>223840</v>
      </c>
      <c r="D53" s="252">
        <f t="shared" ref="D53:F53" si="5">SUM(D50:D52)</f>
        <v>148708.86000000002</v>
      </c>
      <c r="E53" s="252">
        <f t="shared" si="5"/>
        <v>1117493</v>
      </c>
      <c r="F53" s="252">
        <f t="shared" si="5"/>
        <v>1115460</v>
      </c>
      <c r="G53" s="253">
        <f t="shared" si="2"/>
        <v>13.331617449303428</v>
      </c>
      <c r="I53" s="254"/>
      <c r="J53" s="254"/>
      <c r="K53" s="254"/>
      <c r="L53" s="254"/>
      <c r="M53" s="254"/>
      <c r="N53" s="254"/>
    </row>
    <row r="54" spans="1:14" ht="15" customHeight="1" x14ac:dyDescent="0.2">
      <c r="A54" s="53">
        <v>46</v>
      </c>
      <c r="B54" s="54" t="s">
        <v>314</v>
      </c>
      <c r="C54" s="156">
        <v>0</v>
      </c>
      <c r="D54" s="156">
        <v>0</v>
      </c>
      <c r="E54" s="127">
        <f>'Pri Sec_outstanding_6'!O54+NPS_OS_8!U54</f>
        <v>0</v>
      </c>
      <c r="F54" s="127">
        <f>'CD Ratio_3(i)'!F54</f>
        <v>0</v>
      </c>
      <c r="G54" s="131">
        <v>0</v>
      </c>
    </row>
    <row r="55" spans="1:14" ht="15" customHeight="1" x14ac:dyDescent="0.2">
      <c r="A55" s="53">
        <v>47</v>
      </c>
      <c r="B55" s="54" t="s">
        <v>241</v>
      </c>
      <c r="C55" s="156">
        <v>521605</v>
      </c>
      <c r="D55" s="156">
        <v>321879</v>
      </c>
      <c r="E55" s="127">
        <f>'Pri Sec_outstanding_6'!O55+NPS_OS_8!U55</f>
        <v>5743094</v>
      </c>
      <c r="F55" s="127">
        <f>'CD Ratio_3(i)'!F55</f>
        <v>2332776</v>
      </c>
      <c r="G55" s="131">
        <f t="shared" si="2"/>
        <v>13.798110062860729</v>
      </c>
    </row>
    <row r="56" spans="1:14" ht="15" customHeight="1" x14ac:dyDescent="0.2">
      <c r="A56" s="53">
        <v>48</v>
      </c>
      <c r="B56" s="54" t="s">
        <v>315</v>
      </c>
      <c r="C56" s="156">
        <v>0</v>
      </c>
      <c r="D56" s="156">
        <v>0</v>
      </c>
      <c r="E56" s="127">
        <f>'Pri Sec_outstanding_6'!O56+NPS_OS_8!U56</f>
        <v>1186</v>
      </c>
      <c r="F56" s="127">
        <f>'CD Ratio_3(i)'!F56</f>
        <v>3558</v>
      </c>
      <c r="G56" s="131">
        <f t="shared" si="2"/>
        <v>0</v>
      </c>
    </row>
    <row r="57" spans="1:14" ht="15" customHeight="1" x14ac:dyDescent="0.2">
      <c r="A57" s="53">
        <v>49</v>
      </c>
      <c r="B57" s="54" t="s">
        <v>350</v>
      </c>
      <c r="C57" s="156">
        <v>0</v>
      </c>
      <c r="D57" s="156">
        <v>0</v>
      </c>
      <c r="E57" s="127">
        <f>'Pri Sec_outstanding_6'!O57+NPS_OS_8!U57</f>
        <v>1572</v>
      </c>
      <c r="F57" s="127">
        <f>'CD Ratio_3(i)'!F57</f>
        <v>4717</v>
      </c>
      <c r="G57" s="131">
        <f t="shared" si="2"/>
        <v>0</v>
      </c>
    </row>
    <row r="58" spans="1:14" s="42" customFormat="1" ht="15" customHeight="1" x14ac:dyDescent="0.2">
      <c r="A58" s="251"/>
      <c r="B58" s="191" t="s">
        <v>316</v>
      </c>
      <c r="C58" s="252">
        <f>SUM(C54:C57)</f>
        <v>521605</v>
      </c>
      <c r="D58" s="252">
        <f t="shared" ref="D58:F58" si="6">SUM(D54:D57)</f>
        <v>321879</v>
      </c>
      <c r="E58" s="252">
        <f t="shared" si="6"/>
        <v>5745852</v>
      </c>
      <c r="F58" s="252">
        <f t="shared" si="6"/>
        <v>2341051</v>
      </c>
      <c r="G58" s="253">
        <f t="shared" si="2"/>
        <v>13.749337370266602</v>
      </c>
      <c r="I58" s="254"/>
      <c r="J58" s="254"/>
      <c r="K58" s="254"/>
      <c r="L58" s="254"/>
      <c r="M58" s="254"/>
      <c r="N58" s="254"/>
    </row>
    <row r="59" spans="1:14" s="42" customFormat="1" ht="15" customHeight="1" x14ac:dyDescent="0.2">
      <c r="A59" s="251"/>
      <c r="B59" s="191" t="s">
        <v>242</v>
      </c>
      <c r="C59" s="252">
        <f>C58+C53+C49+C27</f>
        <v>1293898</v>
      </c>
      <c r="D59" s="252">
        <f t="shared" ref="D59:F59" si="7">D58+D53+D49+D27</f>
        <v>1877333.4695678998</v>
      </c>
      <c r="E59" s="252">
        <f t="shared" si="7"/>
        <v>12546586</v>
      </c>
      <c r="F59" s="252">
        <f t="shared" si="7"/>
        <v>23779241.559878547</v>
      </c>
      <c r="G59" s="253">
        <f t="shared" si="2"/>
        <v>7.8948416619621078</v>
      </c>
      <c r="I59" s="254"/>
      <c r="J59" s="254"/>
      <c r="K59" s="254"/>
      <c r="L59" s="254"/>
      <c r="M59" s="254"/>
      <c r="N59" s="254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L4:M4"/>
    <mergeCell ref="N4:N5"/>
    <mergeCell ref="A1:G1"/>
    <mergeCell ref="E4:F4"/>
    <mergeCell ref="G4:G5"/>
    <mergeCell ref="A2:F2"/>
    <mergeCell ref="C3:D3"/>
    <mergeCell ref="A4:A5"/>
    <mergeCell ref="B4:B5"/>
    <mergeCell ref="E3:F3"/>
    <mergeCell ref="C4:D4"/>
  </mergeCells>
  <phoneticPr fontId="10" type="noConversion"/>
  <conditionalFormatting sqref="C3">
    <cfRule type="cellIs" dxfId="20" priority="16" operator="lessThan">
      <formula>0</formula>
    </cfRule>
  </conditionalFormatting>
  <conditionalFormatting sqref="E3">
    <cfRule type="cellIs" dxfId="19" priority="15" operator="lessThan">
      <formula>0</formula>
    </cfRule>
  </conditionalFormatting>
  <conditionalFormatting sqref="K6 G1:G1048576">
    <cfRule type="cellIs" dxfId="18" priority="8" operator="greaterThan">
      <formula>100</formula>
    </cfRule>
  </conditionalFormatting>
  <pageMargins left="1.2" right="0.7" top="0.25" bottom="0.25" header="0.3" footer="0.3"/>
  <pageSetup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61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L59" sqref="L59"/>
    </sheetView>
  </sheetViews>
  <sheetFormatPr defaultRowHeight="12.75" x14ac:dyDescent="0.2"/>
  <cols>
    <col min="1" max="1" width="5.7109375" style="94" customWidth="1"/>
    <col min="2" max="2" width="29" style="94" customWidth="1"/>
    <col min="3" max="4" width="10.42578125" style="94" bestFit="1" customWidth="1"/>
    <col min="5" max="5" width="8.7109375" style="94" bestFit="1" customWidth="1"/>
    <col min="6" max="6" width="9" style="94" bestFit="1" customWidth="1"/>
    <col min="7" max="7" width="7" style="94" customWidth="1"/>
    <col min="8" max="8" width="8.7109375" style="94" bestFit="1" customWidth="1"/>
    <col min="9" max="9" width="9.85546875" style="94" bestFit="1" customWidth="1"/>
    <col min="10" max="10" width="10.5703125" style="94" bestFit="1" customWidth="1"/>
    <col min="11" max="12" width="9.140625" style="94" bestFit="1" customWidth="1"/>
    <col min="13" max="13" width="10.140625" style="94" bestFit="1" customWidth="1"/>
    <col min="14" max="14" width="10.42578125" style="94" bestFit="1" customWidth="1"/>
    <col min="15" max="15" width="11.42578125" style="97" hidden="1" customWidth="1"/>
    <col min="16" max="16" width="0" style="94" hidden="1" customWidth="1"/>
    <col min="17" max="16384" width="9.140625" style="94"/>
  </cols>
  <sheetData>
    <row r="1" spans="1:17" ht="14.25" customHeight="1" x14ac:dyDescent="0.2">
      <c r="A1" s="421" t="s">
        <v>337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7" ht="15.75" x14ac:dyDescent="0.2">
      <c r="A2" s="426" t="s">
        <v>31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</row>
    <row r="3" spans="1:17" ht="14.25" x14ac:dyDescent="0.2">
      <c r="A3" s="96"/>
      <c r="B3" s="95" t="s">
        <v>12</v>
      </c>
      <c r="C3" s="96"/>
      <c r="D3" s="96"/>
      <c r="E3" s="96"/>
      <c r="F3" s="96"/>
      <c r="G3" s="96"/>
      <c r="H3" s="96"/>
      <c r="K3" s="96"/>
      <c r="L3" s="438" t="s">
        <v>168</v>
      </c>
      <c r="M3" s="438"/>
    </row>
    <row r="4" spans="1:17" ht="15" customHeight="1" x14ac:dyDescent="0.2">
      <c r="A4" s="432" t="s">
        <v>217</v>
      </c>
      <c r="B4" s="434" t="s">
        <v>3</v>
      </c>
      <c r="C4" s="366" t="s">
        <v>18</v>
      </c>
      <c r="D4" s="364"/>
      <c r="E4" s="366" t="s">
        <v>19</v>
      </c>
      <c r="F4" s="364"/>
      <c r="G4" s="366" t="s">
        <v>20</v>
      </c>
      <c r="H4" s="364"/>
      <c r="I4" s="366" t="s">
        <v>24</v>
      </c>
      <c r="J4" s="364"/>
      <c r="K4" s="437" t="s">
        <v>38</v>
      </c>
      <c r="L4" s="437"/>
      <c r="M4" s="437" t="s">
        <v>112</v>
      </c>
      <c r="N4" s="437"/>
      <c r="O4" s="436" t="s">
        <v>116</v>
      </c>
    </row>
    <row r="5" spans="1:17" ht="15" customHeight="1" x14ac:dyDescent="0.2">
      <c r="A5" s="433"/>
      <c r="B5" s="435"/>
      <c r="C5" s="124" t="s">
        <v>30</v>
      </c>
      <c r="D5" s="124" t="s">
        <v>17</v>
      </c>
      <c r="E5" s="124" t="s">
        <v>30</v>
      </c>
      <c r="F5" s="124" t="s">
        <v>17</v>
      </c>
      <c r="G5" s="124" t="s">
        <v>30</v>
      </c>
      <c r="H5" s="124" t="s">
        <v>17</v>
      </c>
      <c r="I5" s="124" t="s">
        <v>30</v>
      </c>
      <c r="J5" s="124" t="s">
        <v>17</v>
      </c>
      <c r="K5" s="124" t="s">
        <v>30</v>
      </c>
      <c r="L5" s="124" t="s">
        <v>17</v>
      </c>
      <c r="M5" s="124" t="s">
        <v>30</v>
      </c>
      <c r="N5" s="124" t="s">
        <v>17</v>
      </c>
      <c r="O5" s="436"/>
    </row>
    <row r="6" spans="1:17" ht="15" customHeight="1" x14ac:dyDescent="0.2">
      <c r="A6" s="53">
        <v>1</v>
      </c>
      <c r="B6" s="54" t="s">
        <v>55</v>
      </c>
      <c r="C6" s="79">
        <v>10236</v>
      </c>
      <c r="D6" s="79">
        <v>21332</v>
      </c>
      <c r="E6" s="79">
        <v>525</v>
      </c>
      <c r="F6" s="79">
        <v>1060</v>
      </c>
      <c r="G6" s="79">
        <v>333</v>
      </c>
      <c r="H6" s="79">
        <v>734</v>
      </c>
      <c r="I6" s="79">
        <v>5857</v>
      </c>
      <c r="J6" s="79">
        <v>33210</v>
      </c>
      <c r="K6" s="79">
        <v>273</v>
      </c>
      <c r="L6" s="79">
        <v>71</v>
      </c>
      <c r="M6" s="106">
        <f>K6+I6+G6+E6+C6</f>
        <v>17224</v>
      </c>
      <c r="N6" s="106">
        <f>L6+J6+H6+F6+D6</f>
        <v>56407</v>
      </c>
      <c r="O6" s="126" t="e">
        <f t="shared" ref="O6" si="0">N6*100/P6</f>
        <v>#REF!</v>
      </c>
      <c r="P6" s="128" t="e">
        <f>'Pri Sec_outstanding_6'!#REF!</f>
        <v>#REF!</v>
      </c>
      <c r="Q6" s="128"/>
    </row>
    <row r="7" spans="1:17" ht="13.5" x14ac:dyDescent="0.2">
      <c r="A7" s="53">
        <v>2</v>
      </c>
      <c r="B7" s="54" t="s">
        <v>56</v>
      </c>
      <c r="C7" s="79">
        <v>6</v>
      </c>
      <c r="D7" s="79">
        <v>2591.0500000000002</v>
      </c>
      <c r="E7" s="79">
        <v>27</v>
      </c>
      <c r="F7" s="79">
        <v>305</v>
      </c>
      <c r="G7" s="79">
        <v>12</v>
      </c>
      <c r="H7" s="79">
        <v>19.95</v>
      </c>
      <c r="I7" s="79">
        <v>298</v>
      </c>
      <c r="J7" s="79">
        <v>2036.1</v>
      </c>
      <c r="K7" s="79">
        <v>68</v>
      </c>
      <c r="L7" s="79">
        <v>188.86</v>
      </c>
      <c r="M7" s="106">
        <f t="shared" ref="M7:M57" si="1">K7+I7+G7+E7+C7</f>
        <v>411</v>
      </c>
      <c r="N7" s="106">
        <f t="shared" ref="N7:N57" si="2">L7+J7+H7+F7+D7</f>
        <v>5140.96</v>
      </c>
    </row>
    <row r="8" spans="1:17" ht="13.5" x14ac:dyDescent="0.2">
      <c r="A8" s="53">
        <v>3</v>
      </c>
      <c r="B8" s="54" t="s">
        <v>57</v>
      </c>
      <c r="C8" s="79">
        <v>9852</v>
      </c>
      <c r="D8" s="79">
        <v>19043</v>
      </c>
      <c r="E8" s="79">
        <v>1511</v>
      </c>
      <c r="F8" s="79">
        <v>5144</v>
      </c>
      <c r="G8" s="79">
        <v>652</v>
      </c>
      <c r="H8" s="79">
        <v>1196</v>
      </c>
      <c r="I8" s="79">
        <v>1963</v>
      </c>
      <c r="J8" s="79">
        <v>53810</v>
      </c>
      <c r="K8" s="79">
        <v>520</v>
      </c>
      <c r="L8" s="79">
        <v>5689</v>
      </c>
      <c r="M8" s="106">
        <f t="shared" si="1"/>
        <v>14498</v>
      </c>
      <c r="N8" s="106">
        <f t="shared" si="2"/>
        <v>84882</v>
      </c>
    </row>
    <row r="9" spans="1:17" ht="13.5" x14ac:dyDescent="0.2">
      <c r="A9" s="53">
        <v>4</v>
      </c>
      <c r="B9" s="54" t="s">
        <v>58</v>
      </c>
      <c r="C9" s="79">
        <v>21316</v>
      </c>
      <c r="D9" s="79">
        <v>40593</v>
      </c>
      <c r="E9" s="79">
        <v>429</v>
      </c>
      <c r="F9" s="79">
        <v>247</v>
      </c>
      <c r="G9" s="79">
        <v>724</v>
      </c>
      <c r="H9" s="79">
        <v>468</v>
      </c>
      <c r="I9" s="79">
        <v>17310</v>
      </c>
      <c r="J9" s="79">
        <v>26218</v>
      </c>
      <c r="K9" s="79">
        <v>7371</v>
      </c>
      <c r="L9" s="79">
        <v>4921</v>
      </c>
      <c r="M9" s="106">
        <f t="shared" si="1"/>
        <v>47150</v>
      </c>
      <c r="N9" s="106">
        <f t="shared" si="2"/>
        <v>72447</v>
      </c>
    </row>
    <row r="10" spans="1:17" ht="13.5" x14ac:dyDescent="0.2">
      <c r="A10" s="53">
        <v>5</v>
      </c>
      <c r="B10" s="54" t="s">
        <v>59</v>
      </c>
      <c r="C10" s="79">
        <v>13850</v>
      </c>
      <c r="D10" s="79">
        <v>18959</v>
      </c>
      <c r="E10" s="79">
        <v>2543</v>
      </c>
      <c r="F10" s="79">
        <v>2859</v>
      </c>
      <c r="G10" s="79">
        <v>166</v>
      </c>
      <c r="H10" s="79">
        <v>392</v>
      </c>
      <c r="I10" s="79">
        <v>5094</v>
      </c>
      <c r="J10" s="79">
        <v>27541</v>
      </c>
      <c r="K10" s="79">
        <v>216</v>
      </c>
      <c r="L10" s="79">
        <v>140</v>
      </c>
      <c r="M10" s="106">
        <f t="shared" si="1"/>
        <v>21869</v>
      </c>
      <c r="N10" s="106">
        <f t="shared" si="2"/>
        <v>49891</v>
      </c>
    </row>
    <row r="11" spans="1:17" ht="13.5" x14ac:dyDescent="0.2">
      <c r="A11" s="53">
        <v>6</v>
      </c>
      <c r="B11" s="54" t="s">
        <v>60</v>
      </c>
      <c r="C11" s="79">
        <v>3405</v>
      </c>
      <c r="D11" s="79">
        <v>10894</v>
      </c>
      <c r="E11" s="79">
        <v>283</v>
      </c>
      <c r="F11" s="79">
        <v>2104</v>
      </c>
      <c r="G11" s="79">
        <v>263</v>
      </c>
      <c r="H11" s="79">
        <v>579</v>
      </c>
      <c r="I11" s="79">
        <v>3085</v>
      </c>
      <c r="J11" s="79">
        <v>20613</v>
      </c>
      <c r="K11" s="79">
        <v>321</v>
      </c>
      <c r="L11" s="79">
        <v>132</v>
      </c>
      <c r="M11" s="106">
        <f t="shared" si="1"/>
        <v>7357</v>
      </c>
      <c r="N11" s="106">
        <f t="shared" si="2"/>
        <v>34322</v>
      </c>
    </row>
    <row r="12" spans="1:17" ht="13.5" x14ac:dyDescent="0.2">
      <c r="A12" s="53">
        <v>7</v>
      </c>
      <c r="B12" s="54" t="s">
        <v>61</v>
      </c>
      <c r="C12" s="79">
        <v>28124</v>
      </c>
      <c r="D12" s="79">
        <v>43224.23</v>
      </c>
      <c r="E12" s="79">
        <v>12698</v>
      </c>
      <c r="F12" s="79">
        <v>11534.87</v>
      </c>
      <c r="G12" s="79">
        <v>1368</v>
      </c>
      <c r="H12" s="79">
        <v>2420.33</v>
      </c>
      <c r="I12" s="79">
        <v>32710</v>
      </c>
      <c r="J12" s="79">
        <v>31774.12</v>
      </c>
      <c r="K12" s="79">
        <v>1350</v>
      </c>
      <c r="L12" s="79">
        <v>360.36</v>
      </c>
      <c r="M12" s="106">
        <f t="shared" si="1"/>
        <v>76250</v>
      </c>
      <c r="N12" s="106">
        <f t="shared" si="2"/>
        <v>89313.91</v>
      </c>
    </row>
    <row r="13" spans="1:17" ht="13.5" x14ac:dyDescent="0.2">
      <c r="A13" s="53">
        <v>8</v>
      </c>
      <c r="B13" s="54" t="s">
        <v>48</v>
      </c>
      <c r="C13" s="79">
        <v>1093</v>
      </c>
      <c r="D13" s="79">
        <v>3240</v>
      </c>
      <c r="E13" s="79">
        <v>32</v>
      </c>
      <c r="F13" s="79">
        <v>221</v>
      </c>
      <c r="G13" s="79">
        <v>48</v>
      </c>
      <c r="H13" s="79">
        <v>160</v>
      </c>
      <c r="I13" s="79">
        <v>855</v>
      </c>
      <c r="J13" s="79">
        <v>3305</v>
      </c>
      <c r="K13" s="79">
        <v>242</v>
      </c>
      <c r="L13" s="79">
        <v>489</v>
      </c>
      <c r="M13" s="106">
        <f t="shared" si="1"/>
        <v>2270</v>
      </c>
      <c r="N13" s="106">
        <f t="shared" si="2"/>
        <v>7415</v>
      </c>
    </row>
    <row r="14" spans="1:17" ht="13.5" x14ac:dyDescent="0.2">
      <c r="A14" s="53">
        <v>9</v>
      </c>
      <c r="B14" s="54" t="s">
        <v>49</v>
      </c>
      <c r="C14" s="79">
        <v>2711</v>
      </c>
      <c r="D14" s="79">
        <v>4236</v>
      </c>
      <c r="E14" s="79">
        <v>156</v>
      </c>
      <c r="F14" s="79">
        <v>390</v>
      </c>
      <c r="G14" s="79">
        <v>138</v>
      </c>
      <c r="H14" s="79">
        <v>209</v>
      </c>
      <c r="I14" s="79">
        <v>4326</v>
      </c>
      <c r="J14" s="79">
        <v>4299</v>
      </c>
      <c r="K14" s="79">
        <v>568</v>
      </c>
      <c r="L14" s="79">
        <v>305</v>
      </c>
      <c r="M14" s="106">
        <f t="shared" si="1"/>
        <v>7899</v>
      </c>
      <c r="N14" s="106">
        <f t="shared" si="2"/>
        <v>9439</v>
      </c>
    </row>
    <row r="15" spans="1:17" ht="13.5" x14ac:dyDescent="0.2">
      <c r="A15" s="53">
        <v>10</v>
      </c>
      <c r="B15" s="54" t="s">
        <v>81</v>
      </c>
      <c r="C15" s="79">
        <v>4311</v>
      </c>
      <c r="D15" s="79">
        <v>2069</v>
      </c>
      <c r="E15" s="79">
        <v>45</v>
      </c>
      <c r="F15" s="79">
        <v>454</v>
      </c>
      <c r="G15" s="79">
        <v>4</v>
      </c>
      <c r="H15" s="79">
        <v>8</v>
      </c>
      <c r="I15" s="79">
        <v>4280</v>
      </c>
      <c r="J15" s="79">
        <v>6518</v>
      </c>
      <c r="K15" s="79">
        <v>3</v>
      </c>
      <c r="L15" s="79">
        <v>1</v>
      </c>
      <c r="M15" s="106">
        <f t="shared" si="1"/>
        <v>8643</v>
      </c>
      <c r="N15" s="106">
        <f t="shared" si="2"/>
        <v>9050</v>
      </c>
    </row>
    <row r="16" spans="1:17" ht="13.5" x14ac:dyDescent="0.2">
      <c r="A16" s="53">
        <v>11</v>
      </c>
      <c r="B16" s="54" t="s">
        <v>62</v>
      </c>
      <c r="C16" s="79">
        <v>96</v>
      </c>
      <c r="D16" s="79">
        <v>90.16</v>
      </c>
      <c r="E16" s="79">
        <v>3</v>
      </c>
      <c r="F16" s="79">
        <v>14.33</v>
      </c>
      <c r="G16" s="79">
        <v>5</v>
      </c>
      <c r="H16" s="79">
        <v>7.34</v>
      </c>
      <c r="I16" s="79">
        <v>168</v>
      </c>
      <c r="J16" s="79">
        <v>105.07</v>
      </c>
      <c r="K16" s="79">
        <v>401</v>
      </c>
      <c r="L16" s="79">
        <v>9916.11</v>
      </c>
      <c r="M16" s="106">
        <f t="shared" si="1"/>
        <v>673</v>
      </c>
      <c r="N16" s="106">
        <f t="shared" si="2"/>
        <v>10133.01</v>
      </c>
    </row>
    <row r="17" spans="1:14" ht="13.5" x14ac:dyDescent="0.2">
      <c r="A17" s="53">
        <v>12</v>
      </c>
      <c r="B17" s="54" t="s">
        <v>63</v>
      </c>
      <c r="C17" s="79">
        <v>77</v>
      </c>
      <c r="D17" s="79">
        <v>339.57</v>
      </c>
      <c r="E17" s="79">
        <v>121</v>
      </c>
      <c r="F17" s="79">
        <v>255.77</v>
      </c>
      <c r="G17" s="79">
        <v>7</v>
      </c>
      <c r="H17" s="79">
        <v>14.47</v>
      </c>
      <c r="I17" s="79">
        <v>165</v>
      </c>
      <c r="J17" s="79">
        <v>6338</v>
      </c>
      <c r="K17" s="79">
        <v>0</v>
      </c>
      <c r="L17" s="79">
        <v>0</v>
      </c>
      <c r="M17" s="106">
        <f t="shared" si="1"/>
        <v>370</v>
      </c>
      <c r="N17" s="106">
        <f t="shared" si="2"/>
        <v>6947.81</v>
      </c>
    </row>
    <row r="18" spans="1:14" ht="13.5" x14ac:dyDescent="0.2">
      <c r="A18" s="53">
        <v>13</v>
      </c>
      <c r="B18" s="54" t="s">
        <v>199</v>
      </c>
      <c r="C18" s="79">
        <v>3930</v>
      </c>
      <c r="D18" s="79">
        <v>9580.39</v>
      </c>
      <c r="E18" s="79">
        <v>1034</v>
      </c>
      <c r="F18" s="79">
        <v>1103.3399999999999</v>
      </c>
      <c r="G18" s="79">
        <v>292</v>
      </c>
      <c r="H18" s="79">
        <v>450.83</v>
      </c>
      <c r="I18" s="79">
        <v>2304</v>
      </c>
      <c r="J18" s="79">
        <v>3343.67</v>
      </c>
      <c r="K18" s="79">
        <v>44</v>
      </c>
      <c r="L18" s="79">
        <v>14.37</v>
      </c>
      <c r="M18" s="106">
        <f t="shared" si="1"/>
        <v>7604</v>
      </c>
      <c r="N18" s="106">
        <f t="shared" si="2"/>
        <v>14492.599999999999</v>
      </c>
    </row>
    <row r="19" spans="1:14" ht="13.5" x14ac:dyDescent="0.2">
      <c r="A19" s="53">
        <v>14</v>
      </c>
      <c r="B19" s="54" t="s">
        <v>200</v>
      </c>
      <c r="C19" s="79">
        <v>1483</v>
      </c>
      <c r="D19" s="79">
        <v>2601.81</v>
      </c>
      <c r="E19" s="79">
        <v>92</v>
      </c>
      <c r="F19" s="79">
        <v>260.8</v>
      </c>
      <c r="G19" s="79">
        <v>45</v>
      </c>
      <c r="H19" s="79">
        <v>59.17</v>
      </c>
      <c r="I19" s="79">
        <v>3082</v>
      </c>
      <c r="J19" s="79">
        <v>1418.68</v>
      </c>
      <c r="K19" s="79">
        <v>561</v>
      </c>
      <c r="L19" s="79">
        <v>167.48</v>
      </c>
      <c r="M19" s="106">
        <f t="shared" si="1"/>
        <v>5263</v>
      </c>
      <c r="N19" s="106">
        <f t="shared" si="2"/>
        <v>4507.9400000000005</v>
      </c>
    </row>
    <row r="20" spans="1:14" ht="13.5" x14ac:dyDescent="0.2">
      <c r="A20" s="53">
        <v>15</v>
      </c>
      <c r="B20" s="54" t="s">
        <v>64</v>
      </c>
      <c r="C20" s="79">
        <v>7732</v>
      </c>
      <c r="D20" s="79">
        <v>26793</v>
      </c>
      <c r="E20" s="79">
        <v>979</v>
      </c>
      <c r="F20" s="79">
        <v>4961</v>
      </c>
      <c r="G20" s="79">
        <v>330</v>
      </c>
      <c r="H20" s="79">
        <v>763</v>
      </c>
      <c r="I20" s="79">
        <v>4326</v>
      </c>
      <c r="J20" s="79">
        <v>56231</v>
      </c>
      <c r="K20" s="79">
        <v>610</v>
      </c>
      <c r="L20" s="79">
        <v>192</v>
      </c>
      <c r="M20" s="106">
        <f t="shared" si="1"/>
        <v>13977</v>
      </c>
      <c r="N20" s="106">
        <f t="shared" si="2"/>
        <v>88940</v>
      </c>
    </row>
    <row r="21" spans="1:14" ht="13.5" x14ac:dyDescent="0.2">
      <c r="A21" s="53">
        <v>16</v>
      </c>
      <c r="B21" s="54" t="s">
        <v>70</v>
      </c>
      <c r="C21" s="79">
        <v>71495</v>
      </c>
      <c r="D21" s="79">
        <v>81189</v>
      </c>
      <c r="E21" s="79">
        <v>19370</v>
      </c>
      <c r="F21" s="79">
        <v>15979</v>
      </c>
      <c r="G21" s="79">
        <v>883</v>
      </c>
      <c r="H21" s="79">
        <v>2027</v>
      </c>
      <c r="I21" s="79">
        <v>24867</v>
      </c>
      <c r="J21" s="79">
        <v>17582</v>
      </c>
      <c r="K21" s="79">
        <v>0</v>
      </c>
      <c r="L21" s="79">
        <v>0</v>
      </c>
      <c r="M21" s="106">
        <f t="shared" si="1"/>
        <v>116615</v>
      </c>
      <c r="N21" s="106">
        <f t="shared" si="2"/>
        <v>116777</v>
      </c>
    </row>
    <row r="22" spans="1:14" ht="13.5" x14ac:dyDescent="0.2">
      <c r="A22" s="53">
        <v>17</v>
      </c>
      <c r="B22" s="54" t="s">
        <v>65</v>
      </c>
      <c r="C22" s="79">
        <v>3181</v>
      </c>
      <c r="D22" s="79">
        <v>4048</v>
      </c>
      <c r="E22" s="79">
        <v>4552</v>
      </c>
      <c r="F22" s="79">
        <v>9712</v>
      </c>
      <c r="G22" s="79">
        <v>169</v>
      </c>
      <c r="H22" s="79">
        <v>289</v>
      </c>
      <c r="I22" s="79">
        <v>1592</v>
      </c>
      <c r="J22" s="79">
        <v>1926</v>
      </c>
      <c r="K22" s="79">
        <v>132</v>
      </c>
      <c r="L22" s="79">
        <v>71</v>
      </c>
      <c r="M22" s="106">
        <f t="shared" si="1"/>
        <v>9626</v>
      </c>
      <c r="N22" s="106">
        <f t="shared" si="2"/>
        <v>16046</v>
      </c>
    </row>
    <row r="23" spans="1:14" ht="13.5" x14ac:dyDescent="0.2">
      <c r="A23" s="53">
        <v>18</v>
      </c>
      <c r="B23" s="54" t="s">
        <v>201</v>
      </c>
      <c r="C23" s="79">
        <v>5689</v>
      </c>
      <c r="D23" s="79">
        <v>14796</v>
      </c>
      <c r="E23" s="79">
        <v>152</v>
      </c>
      <c r="F23" s="79">
        <v>1251</v>
      </c>
      <c r="G23" s="79">
        <v>437</v>
      </c>
      <c r="H23" s="79">
        <v>966</v>
      </c>
      <c r="I23" s="79">
        <v>1064</v>
      </c>
      <c r="J23" s="79">
        <v>10506</v>
      </c>
      <c r="K23" s="79">
        <v>8317</v>
      </c>
      <c r="L23" s="79">
        <v>31700</v>
      </c>
      <c r="M23" s="106">
        <f t="shared" si="1"/>
        <v>15659</v>
      </c>
      <c r="N23" s="106">
        <f t="shared" si="2"/>
        <v>59219</v>
      </c>
    </row>
    <row r="24" spans="1:14" ht="13.5" x14ac:dyDescent="0.2">
      <c r="A24" s="53">
        <v>19</v>
      </c>
      <c r="B24" s="54" t="s">
        <v>66</v>
      </c>
      <c r="C24" s="79">
        <v>20186</v>
      </c>
      <c r="D24" s="79">
        <v>26564</v>
      </c>
      <c r="E24" s="79">
        <v>3264</v>
      </c>
      <c r="F24" s="79">
        <v>2811</v>
      </c>
      <c r="G24" s="79">
        <v>526</v>
      </c>
      <c r="H24" s="79">
        <v>895</v>
      </c>
      <c r="I24" s="79">
        <v>21379</v>
      </c>
      <c r="J24" s="79">
        <v>19394</v>
      </c>
      <c r="K24" s="79">
        <v>3683</v>
      </c>
      <c r="L24" s="79">
        <v>575</v>
      </c>
      <c r="M24" s="106">
        <f t="shared" si="1"/>
        <v>49038</v>
      </c>
      <c r="N24" s="106">
        <f t="shared" si="2"/>
        <v>50239</v>
      </c>
    </row>
    <row r="25" spans="1:14" ht="13.5" x14ac:dyDescent="0.2">
      <c r="A25" s="53">
        <v>20</v>
      </c>
      <c r="B25" s="54" t="s">
        <v>67</v>
      </c>
      <c r="C25" s="79">
        <v>25</v>
      </c>
      <c r="D25" s="79">
        <v>127.08</v>
      </c>
      <c r="E25" s="79">
        <v>11</v>
      </c>
      <c r="F25" s="79">
        <v>201.2</v>
      </c>
      <c r="G25" s="79">
        <v>10</v>
      </c>
      <c r="H25" s="79">
        <v>21.48</v>
      </c>
      <c r="I25" s="79">
        <v>162</v>
      </c>
      <c r="J25" s="79">
        <v>558.37</v>
      </c>
      <c r="K25" s="79">
        <v>0</v>
      </c>
      <c r="L25" s="79">
        <v>0</v>
      </c>
      <c r="M25" s="106">
        <f t="shared" si="1"/>
        <v>208</v>
      </c>
      <c r="N25" s="106">
        <f t="shared" si="2"/>
        <v>908.13</v>
      </c>
    </row>
    <row r="26" spans="1:14" ht="13.5" x14ac:dyDescent="0.2">
      <c r="A26" s="53">
        <v>21</v>
      </c>
      <c r="B26" s="54" t="s">
        <v>50</v>
      </c>
      <c r="C26" s="79">
        <v>270</v>
      </c>
      <c r="D26" s="79">
        <v>540</v>
      </c>
      <c r="E26" s="79">
        <v>24</v>
      </c>
      <c r="F26" s="79">
        <v>172</v>
      </c>
      <c r="G26" s="79">
        <v>39</v>
      </c>
      <c r="H26" s="79">
        <v>202</v>
      </c>
      <c r="I26" s="79">
        <v>73</v>
      </c>
      <c r="J26" s="79">
        <v>365</v>
      </c>
      <c r="K26" s="79">
        <v>1343</v>
      </c>
      <c r="L26" s="79">
        <v>1054</v>
      </c>
      <c r="M26" s="106">
        <f t="shared" si="1"/>
        <v>1749</v>
      </c>
      <c r="N26" s="106">
        <f t="shared" si="2"/>
        <v>2333</v>
      </c>
    </row>
    <row r="27" spans="1:14" ht="13.5" x14ac:dyDescent="0.2">
      <c r="A27" s="215"/>
      <c r="B27" s="191" t="s">
        <v>351</v>
      </c>
      <c r="C27" s="259">
        <f>SUM(C6:C26)</f>
        <v>209068</v>
      </c>
      <c r="D27" s="259">
        <f t="shared" ref="D27:N27" si="3">SUM(D6:D26)</f>
        <v>332850.29000000004</v>
      </c>
      <c r="E27" s="259">
        <f t="shared" si="3"/>
        <v>47851</v>
      </c>
      <c r="F27" s="259">
        <f t="shared" si="3"/>
        <v>61040.31</v>
      </c>
      <c r="G27" s="259">
        <f t="shared" si="3"/>
        <v>6451</v>
      </c>
      <c r="H27" s="259">
        <f t="shared" si="3"/>
        <v>11881.57</v>
      </c>
      <c r="I27" s="259">
        <f t="shared" si="3"/>
        <v>134960</v>
      </c>
      <c r="J27" s="259">
        <f t="shared" si="3"/>
        <v>327092.01</v>
      </c>
      <c r="K27" s="259">
        <f t="shared" si="3"/>
        <v>26023</v>
      </c>
      <c r="L27" s="259">
        <f t="shared" si="3"/>
        <v>55987.18</v>
      </c>
      <c r="M27" s="259">
        <f t="shared" si="3"/>
        <v>424353</v>
      </c>
      <c r="N27" s="259">
        <f t="shared" si="3"/>
        <v>788851.36</v>
      </c>
    </row>
    <row r="28" spans="1:14" ht="13.5" x14ac:dyDescent="0.2">
      <c r="A28" s="53">
        <v>22</v>
      </c>
      <c r="B28" s="54" t="s">
        <v>47</v>
      </c>
      <c r="C28" s="79">
        <v>1664</v>
      </c>
      <c r="D28" s="79">
        <v>4212.7700000000004</v>
      </c>
      <c r="E28" s="79">
        <v>78</v>
      </c>
      <c r="F28" s="79">
        <v>956.96</v>
      </c>
      <c r="G28" s="79">
        <v>10</v>
      </c>
      <c r="H28" s="79">
        <v>35.39</v>
      </c>
      <c r="I28" s="79">
        <v>92</v>
      </c>
      <c r="J28" s="79">
        <v>3729.92</v>
      </c>
      <c r="K28" s="79">
        <v>972</v>
      </c>
      <c r="L28" s="79">
        <v>130.47</v>
      </c>
      <c r="M28" s="106">
        <f t="shared" si="1"/>
        <v>2816</v>
      </c>
      <c r="N28" s="106">
        <f t="shared" si="2"/>
        <v>9065.51</v>
      </c>
    </row>
    <row r="29" spans="1:14" ht="13.5" x14ac:dyDescent="0.2">
      <c r="A29" s="53">
        <v>23</v>
      </c>
      <c r="B29" s="54" t="s">
        <v>202</v>
      </c>
      <c r="C29" s="79">
        <v>4360</v>
      </c>
      <c r="D29" s="79">
        <v>1073</v>
      </c>
      <c r="E29" s="79">
        <v>1</v>
      </c>
      <c r="F29" s="79">
        <v>8.4700000000000006</v>
      </c>
      <c r="G29" s="79">
        <v>0</v>
      </c>
      <c r="H29" s="79">
        <v>0</v>
      </c>
      <c r="I29" s="79">
        <v>6602</v>
      </c>
      <c r="J29" s="79">
        <v>1726</v>
      </c>
      <c r="K29" s="79">
        <v>452</v>
      </c>
      <c r="L29" s="79">
        <v>17</v>
      </c>
      <c r="M29" s="106">
        <f t="shared" si="1"/>
        <v>11415</v>
      </c>
      <c r="N29" s="106">
        <f t="shared" si="2"/>
        <v>2824.4700000000003</v>
      </c>
    </row>
    <row r="30" spans="1:14" ht="13.5" x14ac:dyDescent="0.2">
      <c r="A30" s="53">
        <v>24</v>
      </c>
      <c r="B30" s="54" t="s">
        <v>203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106">
        <f t="shared" si="1"/>
        <v>0</v>
      </c>
      <c r="N30" s="106">
        <f t="shared" si="2"/>
        <v>0</v>
      </c>
    </row>
    <row r="31" spans="1:14" ht="13.5" x14ac:dyDescent="0.2">
      <c r="A31" s="53">
        <v>25</v>
      </c>
      <c r="B31" s="54" t="s">
        <v>51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5</v>
      </c>
      <c r="J31" s="79">
        <v>155.01</v>
      </c>
      <c r="K31" s="79">
        <v>0</v>
      </c>
      <c r="L31" s="79">
        <v>0</v>
      </c>
      <c r="M31" s="106">
        <f t="shared" si="1"/>
        <v>5</v>
      </c>
      <c r="N31" s="106">
        <f t="shared" si="2"/>
        <v>155.01</v>
      </c>
    </row>
    <row r="32" spans="1:14" ht="13.5" x14ac:dyDescent="0.2">
      <c r="A32" s="53">
        <v>26</v>
      </c>
      <c r="B32" s="54" t="s">
        <v>204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106">
        <f t="shared" si="1"/>
        <v>0</v>
      </c>
      <c r="N32" s="106">
        <f t="shared" si="2"/>
        <v>0</v>
      </c>
    </row>
    <row r="33" spans="1:14" ht="13.5" x14ac:dyDescent="0.2">
      <c r="A33" s="53">
        <v>27</v>
      </c>
      <c r="B33" s="54" t="s">
        <v>205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106">
        <f t="shared" si="1"/>
        <v>0</v>
      </c>
      <c r="N33" s="106">
        <f t="shared" si="2"/>
        <v>0</v>
      </c>
    </row>
    <row r="34" spans="1:14" ht="13.5" x14ac:dyDescent="0.2">
      <c r="A34" s="53">
        <v>28</v>
      </c>
      <c r="B34" s="54" t="s">
        <v>206</v>
      </c>
      <c r="C34" s="79">
        <v>4</v>
      </c>
      <c r="D34" s="79">
        <v>45</v>
      </c>
      <c r="E34" s="79">
        <v>0</v>
      </c>
      <c r="F34" s="79">
        <v>0</v>
      </c>
      <c r="G34" s="79">
        <v>0</v>
      </c>
      <c r="H34" s="79">
        <v>0</v>
      </c>
      <c r="I34" s="79">
        <v>17</v>
      </c>
      <c r="J34" s="79">
        <v>46</v>
      </c>
      <c r="K34" s="79">
        <v>0</v>
      </c>
      <c r="L34" s="79">
        <v>0</v>
      </c>
      <c r="M34" s="106">
        <f t="shared" si="1"/>
        <v>21</v>
      </c>
      <c r="N34" s="106">
        <f t="shared" si="2"/>
        <v>91</v>
      </c>
    </row>
    <row r="35" spans="1:14" ht="13.5" x14ac:dyDescent="0.2">
      <c r="A35" s="53">
        <v>29</v>
      </c>
      <c r="B35" s="54" t="s">
        <v>71</v>
      </c>
      <c r="C35" s="79">
        <v>16793</v>
      </c>
      <c r="D35" s="79">
        <v>33175</v>
      </c>
      <c r="E35" s="79">
        <v>8</v>
      </c>
      <c r="F35" s="79">
        <v>25</v>
      </c>
      <c r="G35" s="79">
        <v>32</v>
      </c>
      <c r="H35" s="79">
        <v>54</v>
      </c>
      <c r="I35" s="79">
        <v>9353</v>
      </c>
      <c r="J35" s="79">
        <v>5902</v>
      </c>
      <c r="K35" s="79">
        <v>33</v>
      </c>
      <c r="L35" s="79">
        <v>112</v>
      </c>
      <c r="M35" s="106">
        <f t="shared" si="1"/>
        <v>26219</v>
      </c>
      <c r="N35" s="106">
        <f t="shared" si="2"/>
        <v>39268</v>
      </c>
    </row>
    <row r="36" spans="1:14" ht="13.5" x14ac:dyDescent="0.2">
      <c r="A36" s="53">
        <v>30</v>
      </c>
      <c r="B36" s="54" t="s">
        <v>72</v>
      </c>
      <c r="C36" s="79">
        <v>4443</v>
      </c>
      <c r="D36" s="79">
        <v>7843</v>
      </c>
      <c r="E36" s="79">
        <v>358</v>
      </c>
      <c r="F36" s="79">
        <v>793</v>
      </c>
      <c r="G36" s="79">
        <v>3</v>
      </c>
      <c r="H36" s="79">
        <v>4</v>
      </c>
      <c r="I36" s="79">
        <v>1761</v>
      </c>
      <c r="J36" s="79">
        <v>3027</v>
      </c>
      <c r="K36" s="79">
        <v>494</v>
      </c>
      <c r="L36" s="79">
        <v>834</v>
      </c>
      <c r="M36" s="106">
        <f t="shared" si="1"/>
        <v>7059</v>
      </c>
      <c r="N36" s="106">
        <f t="shared" si="2"/>
        <v>12501</v>
      </c>
    </row>
    <row r="37" spans="1:14" ht="13.5" x14ac:dyDescent="0.2">
      <c r="A37" s="53">
        <v>31</v>
      </c>
      <c r="B37" s="54" t="s">
        <v>207</v>
      </c>
      <c r="C37" s="79">
        <v>2056</v>
      </c>
      <c r="D37" s="79">
        <v>181.21</v>
      </c>
      <c r="E37" s="79">
        <v>0</v>
      </c>
      <c r="F37" s="79">
        <v>0</v>
      </c>
      <c r="G37" s="79">
        <v>0</v>
      </c>
      <c r="H37" s="79">
        <v>0</v>
      </c>
      <c r="I37" s="79">
        <v>3151</v>
      </c>
      <c r="J37" s="79">
        <v>222.55</v>
      </c>
      <c r="K37" s="79">
        <v>2</v>
      </c>
      <c r="L37" s="79">
        <v>0.17</v>
      </c>
      <c r="M37" s="106">
        <f t="shared" si="1"/>
        <v>5209</v>
      </c>
      <c r="N37" s="106">
        <f t="shared" si="2"/>
        <v>403.93</v>
      </c>
    </row>
    <row r="38" spans="1:14" ht="13.5" x14ac:dyDescent="0.2">
      <c r="A38" s="53">
        <v>32</v>
      </c>
      <c r="B38" s="54" t="s">
        <v>208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106">
        <f t="shared" si="1"/>
        <v>0</v>
      </c>
      <c r="N38" s="106">
        <f t="shared" si="2"/>
        <v>0</v>
      </c>
    </row>
    <row r="39" spans="1:14" ht="13.5" x14ac:dyDescent="0.2">
      <c r="A39" s="53">
        <v>33</v>
      </c>
      <c r="B39" s="54" t="s">
        <v>209</v>
      </c>
      <c r="C39" s="79">
        <v>0</v>
      </c>
      <c r="D39" s="79">
        <v>0</v>
      </c>
      <c r="E39" s="79">
        <v>6</v>
      </c>
      <c r="F39" s="79">
        <v>9</v>
      </c>
      <c r="G39" s="79">
        <v>0</v>
      </c>
      <c r="H39" s="79">
        <v>0</v>
      </c>
      <c r="I39" s="79">
        <v>8</v>
      </c>
      <c r="J39" s="79">
        <v>256</v>
      </c>
      <c r="K39" s="79">
        <v>23</v>
      </c>
      <c r="L39" s="79">
        <v>55</v>
      </c>
      <c r="M39" s="106">
        <f t="shared" si="1"/>
        <v>37</v>
      </c>
      <c r="N39" s="106">
        <f t="shared" si="2"/>
        <v>320</v>
      </c>
    </row>
    <row r="40" spans="1:14" ht="13.5" x14ac:dyDescent="0.2">
      <c r="A40" s="53">
        <v>34</v>
      </c>
      <c r="B40" s="54" t="s">
        <v>210</v>
      </c>
      <c r="C40" s="79">
        <v>7</v>
      </c>
      <c r="D40" s="79">
        <v>38</v>
      </c>
      <c r="E40" s="79">
        <v>6</v>
      </c>
      <c r="F40" s="79">
        <v>70.930000000000007</v>
      </c>
      <c r="G40" s="79">
        <v>0</v>
      </c>
      <c r="H40" s="79">
        <v>0</v>
      </c>
      <c r="I40" s="79">
        <v>19</v>
      </c>
      <c r="J40" s="79">
        <v>889.13</v>
      </c>
      <c r="K40" s="79">
        <v>2</v>
      </c>
      <c r="L40" s="79">
        <v>3</v>
      </c>
      <c r="M40" s="106">
        <f t="shared" si="1"/>
        <v>34</v>
      </c>
      <c r="N40" s="106">
        <f t="shared" si="2"/>
        <v>1001.06</v>
      </c>
    </row>
    <row r="41" spans="1:14" ht="13.5" x14ac:dyDescent="0.2">
      <c r="A41" s="53">
        <v>35</v>
      </c>
      <c r="B41" s="54" t="s">
        <v>211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106">
        <f t="shared" si="1"/>
        <v>0</v>
      </c>
      <c r="N41" s="106">
        <f t="shared" si="2"/>
        <v>0</v>
      </c>
    </row>
    <row r="42" spans="1:14" ht="13.5" x14ac:dyDescent="0.2">
      <c r="A42" s="53">
        <v>36</v>
      </c>
      <c r="B42" s="54" t="s">
        <v>73</v>
      </c>
      <c r="C42" s="79">
        <v>1247</v>
      </c>
      <c r="D42" s="79">
        <v>2867</v>
      </c>
      <c r="E42" s="79">
        <v>9</v>
      </c>
      <c r="F42" s="79">
        <v>14</v>
      </c>
      <c r="G42" s="79">
        <v>0</v>
      </c>
      <c r="H42" s="79">
        <v>0</v>
      </c>
      <c r="I42" s="79">
        <v>64</v>
      </c>
      <c r="J42" s="79">
        <v>1775</v>
      </c>
      <c r="K42" s="79">
        <v>0</v>
      </c>
      <c r="L42" s="79">
        <v>0</v>
      </c>
      <c r="M42" s="106">
        <f t="shared" si="1"/>
        <v>1320</v>
      </c>
      <c r="N42" s="106">
        <f t="shared" si="2"/>
        <v>4656</v>
      </c>
    </row>
    <row r="43" spans="1:14" ht="13.5" x14ac:dyDescent="0.2">
      <c r="A43" s="53">
        <v>37</v>
      </c>
      <c r="B43" s="54" t="s">
        <v>212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3</v>
      </c>
      <c r="L43" s="79">
        <v>15</v>
      </c>
      <c r="M43" s="106">
        <f t="shared" si="1"/>
        <v>3</v>
      </c>
      <c r="N43" s="106">
        <f t="shared" si="2"/>
        <v>15</v>
      </c>
    </row>
    <row r="44" spans="1:14" ht="13.5" x14ac:dyDescent="0.2">
      <c r="A44" s="53">
        <v>38</v>
      </c>
      <c r="B44" s="54" t="s">
        <v>213</v>
      </c>
      <c r="C44" s="79">
        <v>125</v>
      </c>
      <c r="D44" s="79">
        <v>205</v>
      </c>
      <c r="E44" s="79">
        <v>49</v>
      </c>
      <c r="F44" s="79">
        <v>5</v>
      </c>
      <c r="G44" s="79">
        <v>85</v>
      </c>
      <c r="H44" s="79">
        <v>9</v>
      </c>
      <c r="I44" s="79">
        <v>507</v>
      </c>
      <c r="J44" s="79">
        <v>666</v>
      </c>
      <c r="K44" s="79">
        <v>14264</v>
      </c>
      <c r="L44" s="79">
        <v>1480</v>
      </c>
      <c r="M44" s="106">
        <f t="shared" si="1"/>
        <v>15030</v>
      </c>
      <c r="N44" s="106">
        <f t="shared" si="2"/>
        <v>2365</v>
      </c>
    </row>
    <row r="45" spans="1:14" ht="13.5" x14ac:dyDescent="0.2">
      <c r="A45" s="53">
        <v>39</v>
      </c>
      <c r="B45" s="54" t="s">
        <v>214</v>
      </c>
      <c r="C45" s="79">
        <v>0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106">
        <f t="shared" si="1"/>
        <v>0</v>
      </c>
      <c r="N45" s="106">
        <f t="shared" si="2"/>
        <v>0</v>
      </c>
    </row>
    <row r="46" spans="1:14" ht="13.5" x14ac:dyDescent="0.2">
      <c r="A46" s="53">
        <v>40</v>
      </c>
      <c r="B46" s="54" t="s">
        <v>77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106">
        <f t="shared" si="1"/>
        <v>0</v>
      </c>
      <c r="N46" s="106">
        <f t="shared" si="2"/>
        <v>0</v>
      </c>
    </row>
    <row r="47" spans="1:14" ht="13.5" x14ac:dyDescent="0.2">
      <c r="A47" s="53">
        <v>41</v>
      </c>
      <c r="B47" s="54" t="s">
        <v>215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106">
        <f t="shared" si="1"/>
        <v>0</v>
      </c>
      <c r="N47" s="106">
        <f t="shared" si="2"/>
        <v>0</v>
      </c>
    </row>
    <row r="48" spans="1:14" ht="13.5" x14ac:dyDescent="0.2">
      <c r="A48" s="53">
        <v>42</v>
      </c>
      <c r="B48" s="54" t="s">
        <v>76</v>
      </c>
      <c r="C48" s="79">
        <v>745</v>
      </c>
      <c r="D48" s="79">
        <v>33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106">
        <f t="shared" si="1"/>
        <v>745</v>
      </c>
      <c r="N48" s="106">
        <f t="shared" si="2"/>
        <v>33</v>
      </c>
    </row>
    <row r="49" spans="1:15" ht="13.5" x14ac:dyDescent="0.2">
      <c r="A49" s="215"/>
      <c r="B49" s="191" t="s">
        <v>313</v>
      </c>
      <c r="C49" s="259">
        <f>SUM(C28:C48)</f>
        <v>31444</v>
      </c>
      <c r="D49" s="259">
        <f t="shared" ref="D49:N49" si="4">SUM(D28:D48)</f>
        <v>49672.98</v>
      </c>
      <c r="E49" s="259">
        <f t="shared" si="4"/>
        <v>515</v>
      </c>
      <c r="F49" s="259">
        <f t="shared" si="4"/>
        <v>1882.3600000000001</v>
      </c>
      <c r="G49" s="259">
        <f t="shared" si="4"/>
        <v>130</v>
      </c>
      <c r="H49" s="259">
        <f t="shared" si="4"/>
        <v>102.39</v>
      </c>
      <c r="I49" s="259">
        <f t="shared" si="4"/>
        <v>21579</v>
      </c>
      <c r="J49" s="259">
        <f t="shared" si="4"/>
        <v>18394.61</v>
      </c>
      <c r="K49" s="259">
        <f t="shared" si="4"/>
        <v>16245</v>
      </c>
      <c r="L49" s="259">
        <f t="shared" si="4"/>
        <v>2646.6400000000003</v>
      </c>
      <c r="M49" s="259">
        <f t="shared" si="4"/>
        <v>69913</v>
      </c>
      <c r="N49" s="259">
        <f t="shared" si="4"/>
        <v>72698.98</v>
      </c>
    </row>
    <row r="50" spans="1:15" ht="13.5" x14ac:dyDescent="0.2">
      <c r="A50" s="53">
        <v>43</v>
      </c>
      <c r="B50" s="54" t="s">
        <v>46</v>
      </c>
      <c r="C50" s="79">
        <v>38436</v>
      </c>
      <c r="D50" s="79">
        <v>37021.65</v>
      </c>
      <c r="E50" s="79">
        <v>21429</v>
      </c>
      <c r="F50" s="79">
        <v>10851.89</v>
      </c>
      <c r="G50" s="79">
        <v>190</v>
      </c>
      <c r="H50" s="79">
        <v>422.14</v>
      </c>
      <c r="I50" s="79">
        <v>29928</v>
      </c>
      <c r="J50" s="79">
        <v>8070.43</v>
      </c>
      <c r="K50" s="79">
        <v>7094</v>
      </c>
      <c r="L50" s="79">
        <v>1570.74</v>
      </c>
      <c r="M50" s="106">
        <f t="shared" si="1"/>
        <v>97077</v>
      </c>
      <c r="N50" s="106">
        <f t="shared" si="2"/>
        <v>57936.85</v>
      </c>
    </row>
    <row r="51" spans="1:15" ht="13.5" x14ac:dyDescent="0.2">
      <c r="A51" s="53">
        <v>44</v>
      </c>
      <c r="B51" s="54" t="s">
        <v>216</v>
      </c>
      <c r="C51" s="79">
        <v>48863</v>
      </c>
      <c r="D51" s="79">
        <v>38432</v>
      </c>
      <c r="E51" s="79">
        <v>12429</v>
      </c>
      <c r="F51" s="79">
        <v>9184</v>
      </c>
      <c r="G51" s="79">
        <v>126</v>
      </c>
      <c r="H51" s="79">
        <v>239</v>
      </c>
      <c r="I51" s="79">
        <v>20224</v>
      </c>
      <c r="J51" s="79">
        <v>9047</v>
      </c>
      <c r="K51" s="79">
        <v>6056</v>
      </c>
      <c r="L51" s="79">
        <v>2699</v>
      </c>
      <c r="M51" s="106">
        <f t="shared" si="1"/>
        <v>87698</v>
      </c>
      <c r="N51" s="106">
        <f t="shared" si="2"/>
        <v>59601</v>
      </c>
    </row>
    <row r="52" spans="1:15" ht="13.5" x14ac:dyDescent="0.2">
      <c r="A52" s="53">
        <v>45</v>
      </c>
      <c r="B52" s="54" t="s">
        <v>52</v>
      </c>
      <c r="C52" s="79">
        <v>16376</v>
      </c>
      <c r="D52" s="79">
        <v>17550.310000000001</v>
      </c>
      <c r="E52" s="79">
        <v>4655</v>
      </c>
      <c r="F52" s="79">
        <v>3647.99</v>
      </c>
      <c r="G52" s="79">
        <v>51</v>
      </c>
      <c r="H52" s="79">
        <v>114.42</v>
      </c>
      <c r="I52" s="79">
        <v>7684</v>
      </c>
      <c r="J52" s="79">
        <v>3200.56</v>
      </c>
      <c r="K52" s="79">
        <v>0</v>
      </c>
      <c r="L52" s="79">
        <v>0</v>
      </c>
      <c r="M52" s="106">
        <f t="shared" si="1"/>
        <v>28766</v>
      </c>
      <c r="N52" s="106">
        <f t="shared" si="2"/>
        <v>24513.279999999999</v>
      </c>
    </row>
    <row r="53" spans="1:15" ht="13.5" x14ac:dyDescent="0.2">
      <c r="A53" s="215"/>
      <c r="B53" s="191" t="s">
        <v>352</v>
      </c>
      <c r="C53" s="259">
        <f>SUM(C50:C52)</f>
        <v>103675</v>
      </c>
      <c r="D53" s="259">
        <f t="shared" ref="D53:N53" si="5">SUM(D50:D52)</f>
        <v>93003.959999999992</v>
      </c>
      <c r="E53" s="259">
        <f t="shared" si="5"/>
        <v>38513</v>
      </c>
      <c r="F53" s="259">
        <f t="shared" si="5"/>
        <v>23683.879999999997</v>
      </c>
      <c r="G53" s="259">
        <f t="shared" si="5"/>
        <v>367</v>
      </c>
      <c r="H53" s="259">
        <f t="shared" si="5"/>
        <v>775.56</v>
      </c>
      <c r="I53" s="259">
        <f t="shared" si="5"/>
        <v>57836</v>
      </c>
      <c r="J53" s="259">
        <f t="shared" si="5"/>
        <v>20317.990000000002</v>
      </c>
      <c r="K53" s="259">
        <f t="shared" si="5"/>
        <v>13150</v>
      </c>
      <c r="L53" s="259">
        <f t="shared" si="5"/>
        <v>4269.74</v>
      </c>
      <c r="M53" s="259">
        <f t="shared" si="5"/>
        <v>213541</v>
      </c>
      <c r="N53" s="259">
        <f t="shared" si="5"/>
        <v>142051.13</v>
      </c>
    </row>
    <row r="54" spans="1:15" ht="13.5" x14ac:dyDescent="0.2">
      <c r="A54" s="53">
        <v>46</v>
      </c>
      <c r="B54" s="54" t="s">
        <v>314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106">
        <f t="shared" si="1"/>
        <v>0</v>
      </c>
      <c r="N54" s="106">
        <f t="shared" si="2"/>
        <v>0</v>
      </c>
    </row>
    <row r="55" spans="1:15" s="263" customFormat="1" ht="13.5" x14ac:dyDescent="0.2">
      <c r="A55" s="218">
        <v>47</v>
      </c>
      <c r="B55" s="229" t="s">
        <v>241</v>
      </c>
      <c r="C55" s="260">
        <f>561292-39689+2</f>
        <v>521605</v>
      </c>
      <c r="D55" s="260">
        <v>320243</v>
      </c>
      <c r="E55" s="260"/>
      <c r="F55" s="260">
        <v>1636</v>
      </c>
      <c r="G55" s="260"/>
      <c r="H55" s="260"/>
      <c r="I55" s="260"/>
      <c r="J55" s="260"/>
      <c r="K55" s="260"/>
      <c r="L55" s="260"/>
      <c r="M55" s="261">
        <f t="shared" si="1"/>
        <v>521605</v>
      </c>
      <c r="N55" s="261">
        <f t="shared" si="2"/>
        <v>321879</v>
      </c>
      <c r="O55" s="262"/>
    </row>
    <row r="56" spans="1:15" ht="13.5" x14ac:dyDescent="0.2">
      <c r="A56" s="53">
        <v>48</v>
      </c>
      <c r="B56" s="54" t="s">
        <v>315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106">
        <f t="shared" si="1"/>
        <v>0</v>
      </c>
      <c r="N56" s="106">
        <f t="shared" si="2"/>
        <v>0</v>
      </c>
    </row>
    <row r="57" spans="1:15" ht="13.5" x14ac:dyDescent="0.2">
      <c r="A57" s="53">
        <v>49</v>
      </c>
      <c r="B57" s="54" t="s">
        <v>350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106">
        <f t="shared" si="1"/>
        <v>0</v>
      </c>
      <c r="N57" s="106">
        <f t="shared" si="2"/>
        <v>0</v>
      </c>
    </row>
    <row r="58" spans="1:15" ht="13.5" x14ac:dyDescent="0.2">
      <c r="A58" s="215"/>
      <c r="B58" s="191" t="s">
        <v>316</v>
      </c>
      <c r="C58" s="259">
        <f>SUM(C54:C57)</f>
        <v>521605</v>
      </c>
      <c r="D58" s="259">
        <f t="shared" ref="D58:N58" si="6">SUM(D54:D57)</f>
        <v>320243</v>
      </c>
      <c r="E58" s="259">
        <f t="shared" si="6"/>
        <v>0</v>
      </c>
      <c r="F58" s="259">
        <f t="shared" si="6"/>
        <v>1636</v>
      </c>
      <c r="G58" s="259">
        <f t="shared" si="6"/>
        <v>0</v>
      </c>
      <c r="H58" s="259">
        <f t="shared" si="6"/>
        <v>0</v>
      </c>
      <c r="I58" s="259">
        <f t="shared" si="6"/>
        <v>0</v>
      </c>
      <c r="J58" s="259">
        <f t="shared" si="6"/>
        <v>0</v>
      </c>
      <c r="K58" s="259">
        <f t="shared" si="6"/>
        <v>0</v>
      </c>
      <c r="L58" s="259">
        <f t="shared" si="6"/>
        <v>0</v>
      </c>
      <c r="M58" s="259">
        <f t="shared" si="6"/>
        <v>521605</v>
      </c>
      <c r="N58" s="259">
        <f t="shared" si="6"/>
        <v>321879</v>
      </c>
    </row>
    <row r="59" spans="1:15" ht="13.5" x14ac:dyDescent="0.2">
      <c r="A59" s="215"/>
      <c r="B59" s="191" t="s">
        <v>242</v>
      </c>
      <c r="C59" s="259">
        <f>C58+C53+C49+C27</f>
        <v>865792</v>
      </c>
      <c r="D59" s="259">
        <f t="shared" ref="D59:N59" si="7">D58+D53+D49+D27</f>
        <v>795770.23</v>
      </c>
      <c r="E59" s="259">
        <f t="shared" si="7"/>
        <v>86879</v>
      </c>
      <c r="F59" s="259">
        <f t="shared" si="7"/>
        <v>88242.549999999988</v>
      </c>
      <c r="G59" s="259">
        <f t="shared" si="7"/>
        <v>6948</v>
      </c>
      <c r="H59" s="259">
        <f t="shared" si="7"/>
        <v>12759.52</v>
      </c>
      <c r="I59" s="259">
        <f t="shared" si="7"/>
        <v>214375</v>
      </c>
      <c r="J59" s="259">
        <f t="shared" si="7"/>
        <v>365804.61</v>
      </c>
      <c r="K59" s="259">
        <f t="shared" si="7"/>
        <v>55418</v>
      </c>
      <c r="L59" s="259">
        <f t="shared" si="7"/>
        <v>62903.56</v>
      </c>
      <c r="M59" s="259">
        <f t="shared" si="7"/>
        <v>1229412</v>
      </c>
      <c r="N59" s="259">
        <f t="shared" si="7"/>
        <v>1325480.47</v>
      </c>
    </row>
    <row r="61" spans="1:15" x14ac:dyDescent="0.2">
      <c r="F61" s="94">
        <f>D55-F55</f>
        <v>318607</v>
      </c>
    </row>
  </sheetData>
  <mergeCells count="12">
    <mergeCell ref="A4:A5"/>
    <mergeCell ref="B4:B5"/>
    <mergeCell ref="A1:O1"/>
    <mergeCell ref="A2:O2"/>
    <mergeCell ref="O4:O5"/>
    <mergeCell ref="C4:D4"/>
    <mergeCell ref="E4:F4"/>
    <mergeCell ref="G4:H4"/>
    <mergeCell ref="I4:J4"/>
    <mergeCell ref="M4:N4"/>
    <mergeCell ref="K4:L4"/>
    <mergeCell ref="L3:M3"/>
  </mergeCells>
  <conditionalFormatting sqref="L3">
    <cfRule type="cellIs" dxfId="17" priority="8" operator="lessThan">
      <formula>0</formula>
    </cfRule>
  </conditionalFormatting>
  <conditionalFormatting sqref="O1:O1048576">
    <cfRule type="cellIs" dxfId="16" priority="1" stopIfTrue="1" operator="greaterThan">
      <formula>100</formula>
    </cfRule>
  </conditionalFormatting>
  <pageMargins left="0.45" right="0.2" top="0.25" bottom="0.25" header="0.3" footer="0.3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S59"/>
  <sheetViews>
    <sheetView zoomScaleNormal="100" workbookViewId="0">
      <pane xSplit="1" ySplit="5" topLeftCell="B51" activePane="bottomRight" state="frozen"/>
      <selection activeCell="A35" sqref="A35:IV35"/>
      <selection pane="topRight" activeCell="A35" sqref="A35:IV35"/>
      <selection pane="bottomLeft" activeCell="A35" sqref="A35:IV35"/>
      <selection pane="bottomRight" activeCell="L59" sqref="L59"/>
    </sheetView>
  </sheetViews>
  <sheetFormatPr defaultRowHeight="12.75" x14ac:dyDescent="0.2"/>
  <cols>
    <col min="1" max="1" width="4.5703125" style="5" customWidth="1"/>
    <col min="2" max="2" width="29.5703125" style="5" customWidth="1"/>
    <col min="3" max="9" width="9.140625" style="5"/>
    <col min="10" max="10" width="10.42578125" style="5" bestFit="1" customWidth="1"/>
    <col min="11" max="11" width="9.140625" style="5"/>
    <col min="12" max="12" width="10.5703125" style="5" bestFit="1" customWidth="1"/>
    <col min="13" max="14" width="9.140625" style="5" customWidth="1"/>
    <col min="15" max="15" width="9.140625" style="115" customWidth="1"/>
    <col min="16" max="16" width="9.140625" style="5" customWidth="1"/>
    <col min="17" max="16384" width="9.140625" style="5"/>
  </cols>
  <sheetData>
    <row r="1" spans="1:19" ht="15.75" customHeight="1" x14ac:dyDescent="0.2">
      <c r="A1" s="421" t="s">
        <v>338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9" x14ac:dyDescent="0.2">
      <c r="A2" s="439" t="s">
        <v>170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</row>
    <row r="3" spans="1:19" x14ac:dyDescent="0.2">
      <c r="A3" s="82"/>
      <c r="B3" s="27" t="s">
        <v>12</v>
      </c>
      <c r="C3" s="82"/>
      <c r="D3" s="26"/>
      <c r="E3" s="26"/>
      <c r="F3" s="26"/>
      <c r="G3" s="26"/>
      <c r="H3" s="26"/>
      <c r="I3" s="440" t="s">
        <v>169</v>
      </c>
      <c r="J3" s="440"/>
    </row>
    <row r="4" spans="1:19" ht="15" customHeight="1" x14ac:dyDescent="0.2">
      <c r="A4" s="437" t="s">
        <v>217</v>
      </c>
      <c r="B4" s="437" t="s">
        <v>3</v>
      </c>
      <c r="C4" s="437" t="s">
        <v>24</v>
      </c>
      <c r="D4" s="437"/>
      <c r="E4" s="437" t="s">
        <v>19</v>
      </c>
      <c r="F4" s="437"/>
      <c r="G4" s="437" t="s">
        <v>20</v>
      </c>
      <c r="H4" s="437"/>
      <c r="I4" s="437" t="s">
        <v>53</v>
      </c>
      <c r="J4" s="437"/>
      <c r="K4" s="437" t="s">
        <v>37</v>
      </c>
      <c r="L4" s="437"/>
      <c r="P4" s="5" t="s">
        <v>17</v>
      </c>
      <c r="S4" s="5" t="s">
        <v>30</v>
      </c>
    </row>
    <row r="5" spans="1:19" ht="15" customHeight="1" x14ac:dyDescent="0.2">
      <c r="A5" s="437"/>
      <c r="B5" s="437"/>
      <c r="C5" s="114" t="s">
        <v>30</v>
      </c>
      <c r="D5" s="114" t="s">
        <v>17</v>
      </c>
      <c r="E5" s="114" t="s">
        <v>30</v>
      </c>
      <c r="F5" s="114" t="s">
        <v>17</v>
      </c>
      <c r="G5" s="114" t="s">
        <v>30</v>
      </c>
      <c r="H5" s="114" t="s">
        <v>17</v>
      </c>
      <c r="I5" s="114" t="s">
        <v>30</v>
      </c>
      <c r="J5" s="114" t="s">
        <v>17</v>
      </c>
      <c r="K5" s="114" t="s">
        <v>30</v>
      </c>
      <c r="L5" s="114" t="s">
        <v>17</v>
      </c>
      <c r="O5" s="169" t="s">
        <v>247</v>
      </c>
      <c r="P5" s="255" t="s">
        <v>223</v>
      </c>
      <c r="R5" s="5" t="s">
        <v>247</v>
      </c>
    </row>
    <row r="6" spans="1:19" ht="15" customHeight="1" x14ac:dyDescent="0.2">
      <c r="A6" s="53">
        <v>1</v>
      </c>
      <c r="B6" s="54" t="s">
        <v>55</v>
      </c>
      <c r="C6" s="98">
        <v>8</v>
      </c>
      <c r="D6" s="98">
        <v>6</v>
      </c>
      <c r="E6" s="98">
        <v>11</v>
      </c>
      <c r="F6" s="98">
        <v>235</v>
      </c>
      <c r="G6" s="98">
        <v>4</v>
      </c>
      <c r="H6" s="98">
        <v>7</v>
      </c>
      <c r="I6" s="98">
        <v>557</v>
      </c>
      <c r="J6" s="98">
        <v>73282</v>
      </c>
      <c r="K6" s="98">
        <f>C6+E6+G6+I6</f>
        <v>580</v>
      </c>
      <c r="L6" s="98">
        <f>D6+F6+H6+J6</f>
        <v>73530</v>
      </c>
      <c r="M6" s="129">
        <f>NPA_PS_14!N6</f>
        <v>56407</v>
      </c>
      <c r="N6" s="129">
        <f t="shared" ref="N6:N59" si="0">L6+M6</f>
        <v>129937</v>
      </c>
      <c r="O6" s="130">
        <f>NPA_13!D6</f>
        <v>129937</v>
      </c>
      <c r="P6" s="129">
        <f t="shared" ref="P6:P59" si="1">N6-O6</f>
        <v>0</v>
      </c>
      <c r="Q6" s="129">
        <f>K6+NPA_PS_14!M6</f>
        <v>17804</v>
      </c>
      <c r="R6" s="129">
        <f>NPA_13!C6</f>
        <v>17804</v>
      </c>
      <c r="S6" s="5">
        <f>Q6-R6</f>
        <v>0</v>
      </c>
    </row>
    <row r="7" spans="1:19" ht="13.5" x14ac:dyDescent="0.2">
      <c r="A7" s="53">
        <v>2</v>
      </c>
      <c r="B7" s="54" t="s">
        <v>56</v>
      </c>
      <c r="C7" s="98">
        <v>0</v>
      </c>
      <c r="D7" s="98">
        <v>0</v>
      </c>
      <c r="E7" s="98">
        <v>0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f t="shared" ref="K7:K57" si="2">C7+E7+G7+I7</f>
        <v>0</v>
      </c>
      <c r="L7" s="98">
        <f t="shared" ref="L7:L57" si="3">D7+F7+H7+J7</f>
        <v>0</v>
      </c>
      <c r="M7" s="129">
        <f>NPA_PS_14!N7</f>
        <v>5140.96</v>
      </c>
      <c r="N7" s="129">
        <f t="shared" si="0"/>
        <v>5140.96</v>
      </c>
      <c r="O7" s="130">
        <f>NPA_13!D7</f>
        <v>5140.96</v>
      </c>
      <c r="P7" s="129">
        <f t="shared" si="1"/>
        <v>0</v>
      </c>
      <c r="Q7" s="129">
        <f>K7+NPA_PS_14!M7</f>
        <v>411</v>
      </c>
      <c r="R7" s="129">
        <f>NPA_13!C7</f>
        <v>411</v>
      </c>
      <c r="S7" s="5">
        <f t="shared" ref="S7:S59" si="4">Q7-R7</f>
        <v>0</v>
      </c>
    </row>
    <row r="8" spans="1:19" ht="13.5" x14ac:dyDescent="0.2">
      <c r="A8" s="53">
        <v>3</v>
      </c>
      <c r="B8" s="54" t="s">
        <v>57</v>
      </c>
      <c r="C8" s="98">
        <v>185</v>
      </c>
      <c r="D8" s="98">
        <v>22458</v>
      </c>
      <c r="E8" s="98">
        <v>65</v>
      </c>
      <c r="F8" s="98">
        <v>6352</v>
      </c>
      <c r="G8" s="98">
        <v>180</v>
      </c>
      <c r="H8" s="98">
        <v>419</v>
      </c>
      <c r="I8" s="98">
        <v>182</v>
      </c>
      <c r="J8" s="98">
        <v>9654</v>
      </c>
      <c r="K8" s="98">
        <f t="shared" si="2"/>
        <v>612</v>
      </c>
      <c r="L8" s="98">
        <f t="shared" si="3"/>
        <v>38883</v>
      </c>
      <c r="M8" s="129">
        <f>NPA_PS_14!N8</f>
        <v>84882</v>
      </c>
      <c r="N8" s="129">
        <f t="shared" si="0"/>
        <v>123765</v>
      </c>
      <c r="O8" s="130">
        <f>NPA_13!D8</f>
        <v>123765</v>
      </c>
      <c r="P8" s="129">
        <f t="shared" si="1"/>
        <v>0</v>
      </c>
      <c r="Q8" s="129">
        <f>K8+NPA_PS_14!M8</f>
        <v>15110</v>
      </c>
      <c r="R8" s="129">
        <f>NPA_13!C8</f>
        <v>15110</v>
      </c>
      <c r="S8" s="5">
        <f t="shared" si="4"/>
        <v>0</v>
      </c>
    </row>
    <row r="9" spans="1:19" ht="13.5" x14ac:dyDescent="0.2">
      <c r="A9" s="53">
        <v>4</v>
      </c>
      <c r="B9" s="54" t="s">
        <v>58</v>
      </c>
      <c r="C9" s="98">
        <v>2012</v>
      </c>
      <c r="D9" s="98">
        <v>10546</v>
      </c>
      <c r="E9" s="98">
        <v>534</v>
      </c>
      <c r="F9" s="98">
        <v>2645</v>
      </c>
      <c r="G9" s="98">
        <v>678</v>
      </c>
      <c r="H9" s="98">
        <v>5012</v>
      </c>
      <c r="I9" s="98">
        <v>5531</v>
      </c>
      <c r="J9" s="98">
        <v>7498</v>
      </c>
      <c r="K9" s="98">
        <f t="shared" si="2"/>
        <v>8755</v>
      </c>
      <c r="L9" s="98">
        <f t="shared" si="3"/>
        <v>25701</v>
      </c>
      <c r="M9" s="129">
        <f>NPA_PS_14!N9</f>
        <v>72447</v>
      </c>
      <c r="N9" s="129">
        <f t="shared" si="0"/>
        <v>98148</v>
      </c>
      <c r="O9" s="130">
        <f>NPA_13!D9</f>
        <v>98148</v>
      </c>
      <c r="P9" s="129">
        <f t="shared" si="1"/>
        <v>0</v>
      </c>
      <c r="Q9" s="129">
        <f>K9+NPA_PS_14!M9</f>
        <v>55905</v>
      </c>
      <c r="R9" s="129">
        <f>NPA_13!C9</f>
        <v>55905</v>
      </c>
      <c r="S9" s="5">
        <f t="shared" si="4"/>
        <v>0</v>
      </c>
    </row>
    <row r="10" spans="1:19" ht="13.5" x14ac:dyDescent="0.2">
      <c r="A10" s="53">
        <v>5</v>
      </c>
      <c r="B10" s="54" t="s">
        <v>59</v>
      </c>
      <c r="C10" s="98">
        <v>252</v>
      </c>
      <c r="D10" s="98">
        <v>1260</v>
      </c>
      <c r="E10" s="98">
        <v>273</v>
      </c>
      <c r="F10" s="98">
        <v>1650</v>
      </c>
      <c r="G10" s="98">
        <v>10</v>
      </c>
      <c r="H10" s="98">
        <v>439</v>
      </c>
      <c r="I10" s="98">
        <v>1446</v>
      </c>
      <c r="J10" s="98">
        <v>15105</v>
      </c>
      <c r="K10" s="98">
        <f t="shared" si="2"/>
        <v>1981</v>
      </c>
      <c r="L10" s="98">
        <f t="shared" si="3"/>
        <v>18454</v>
      </c>
      <c r="M10" s="129">
        <f>NPA_PS_14!N10</f>
        <v>49891</v>
      </c>
      <c r="N10" s="129">
        <f t="shared" si="0"/>
        <v>68345</v>
      </c>
      <c r="O10" s="130">
        <f>NPA_13!D10</f>
        <v>68345</v>
      </c>
      <c r="P10" s="129">
        <f t="shared" si="1"/>
        <v>0</v>
      </c>
      <c r="Q10" s="129">
        <f>K10+NPA_PS_14!M10</f>
        <v>23850</v>
      </c>
      <c r="R10" s="129">
        <f>NPA_13!C10</f>
        <v>23850</v>
      </c>
      <c r="S10" s="5">
        <f t="shared" si="4"/>
        <v>0</v>
      </c>
    </row>
    <row r="11" spans="1:19" ht="13.5" x14ac:dyDescent="0.2">
      <c r="A11" s="53">
        <v>6</v>
      </c>
      <c r="B11" s="54" t="s">
        <v>60</v>
      </c>
      <c r="C11" s="98">
        <v>1</v>
      </c>
      <c r="D11" s="98">
        <v>1504</v>
      </c>
      <c r="E11" s="98">
        <v>19</v>
      </c>
      <c r="F11" s="98">
        <v>1049</v>
      </c>
      <c r="G11" s="98">
        <v>0</v>
      </c>
      <c r="H11" s="98">
        <v>0</v>
      </c>
      <c r="I11" s="98">
        <v>1536</v>
      </c>
      <c r="J11" s="98">
        <v>2926</v>
      </c>
      <c r="K11" s="98">
        <f t="shared" si="2"/>
        <v>1556</v>
      </c>
      <c r="L11" s="98">
        <f t="shared" si="3"/>
        <v>5479</v>
      </c>
      <c r="M11" s="129">
        <f>NPA_PS_14!N11</f>
        <v>34322</v>
      </c>
      <c r="N11" s="129">
        <f t="shared" si="0"/>
        <v>39801</v>
      </c>
      <c r="O11" s="130">
        <f>NPA_13!D11</f>
        <v>39801</v>
      </c>
      <c r="P11" s="129">
        <f t="shared" si="1"/>
        <v>0</v>
      </c>
      <c r="Q11" s="129">
        <f>K11+NPA_PS_14!M11</f>
        <v>8913</v>
      </c>
      <c r="R11" s="129">
        <f>NPA_13!C11</f>
        <v>8913</v>
      </c>
      <c r="S11" s="5">
        <f t="shared" si="4"/>
        <v>0</v>
      </c>
    </row>
    <row r="12" spans="1:19" ht="13.5" x14ac:dyDescent="0.2">
      <c r="A12" s="53">
        <v>7</v>
      </c>
      <c r="B12" s="54" t="s">
        <v>61</v>
      </c>
      <c r="C12" s="98">
        <v>0</v>
      </c>
      <c r="D12" s="98">
        <v>0</v>
      </c>
      <c r="E12" s="98">
        <v>2</v>
      </c>
      <c r="F12" s="98">
        <v>69</v>
      </c>
      <c r="G12" s="98">
        <v>3</v>
      </c>
      <c r="H12" s="98">
        <v>49</v>
      </c>
      <c r="I12" s="98">
        <v>5854</v>
      </c>
      <c r="J12" s="98">
        <v>83029.89</v>
      </c>
      <c r="K12" s="98">
        <f t="shared" si="2"/>
        <v>5859</v>
      </c>
      <c r="L12" s="98">
        <f t="shared" si="3"/>
        <v>83147.89</v>
      </c>
      <c r="M12" s="129">
        <f>NPA_PS_14!N12</f>
        <v>89313.91</v>
      </c>
      <c r="N12" s="129">
        <f t="shared" si="0"/>
        <v>172461.8</v>
      </c>
      <c r="O12" s="130">
        <f>NPA_13!D12</f>
        <v>172461.81</v>
      </c>
      <c r="P12" s="129">
        <f t="shared" si="1"/>
        <v>-1.0000000009313226E-2</v>
      </c>
      <c r="Q12" s="129">
        <f>K12+NPA_PS_14!M12</f>
        <v>82109</v>
      </c>
      <c r="R12" s="129">
        <f>NPA_13!C12</f>
        <v>82109</v>
      </c>
      <c r="S12" s="5">
        <f t="shared" si="4"/>
        <v>0</v>
      </c>
    </row>
    <row r="13" spans="1:19" ht="13.5" x14ac:dyDescent="0.2">
      <c r="A13" s="53">
        <v>8</v>
      </c>
      <c r="B13" s="54" t="s">
        <v>48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460</v>
      </c>
      <c r="J13" s="98">
        <v>6057</v>
      </c>
      <c r="K13" s="98">
        <f t="shared" si="2"/>
        <v>460</v>
      </c>
      <c r="L13" s="98">
        <f t="shared" si="3"/>
        <v>6057</v>
      </c>
      <c r="M13" s="129">
        <f>NPA_PS_14!N13</f>
        <v>7415</v>
      </c>
      <c r="N13" s="129">
        <f t="shared" si="0"/>
        <v>13472</v>
      </c>
      <c r="O13" s="130">
        <f>NPA_13!D13</f>
        <v>13472</v>
      </c>
      <c r="P13" s="129">
        <f t="shared" si="1"/>
        <v>0</v>
      </c>
      <c r="Q13" s="129">
        <f>K13+NPA_PS_14!M13</f>
        <v>2730</v>
      </c>
      <c r="R13" s="129">
        <f>NPA_13!C13</f>
        <v>2730</v>
      </c>
      <c r="S13" s="5">
        <f t="shared" si="4"/>
        <v>0</v>
      </c>
    </row>
    <row r="14" spans="1:19" ht="13.5" x14ac:dyDescent="0.2">
      <c r="A14" s="53">
        <v>9</v>
      </c>
      <c r="B14" s="54" t="s">
        <v>49</v>
      </c>
      <c r="C14" s="98">
        <v>0</v>
      </c>
      <c r="D14" s="98">
        <v>0</v>
      </c>
      <c r="E14" s="98">
        <v>11</v>
      </c>
      <c r="F14" s="98">
        <v>250</v>
      </c>
      <c r="G14" s="98">
        <v>0</v>
      </c>
      <c r="H14" s="98">
        <v>0</v>
      </c>
      <c r="I14" s="98">
        <v>839</v>
      </c>
      <c r="J14" s="98">
        <v>20131</v>
      </c>
      <c r="K14" s="98">
        <f t="shared" si="2"/>
        <v>850</v>
      </c>
      <c r="L14" s="98">
        <f t="shared" si="3"/>
        <v>20381</v>
      </c>
      <c r="M14" s="129">
        <f>NPA_PS_14!N14</f>
        <v>9439</v>
      </c>
      <c r="N14" s="129">
        <f t="shared" si="0"/>
        <v>29820</v>
      </c>
      <c r="O14" s="130">
        <f>NPA_13!D14</f>
        <v>29820</v>
      </c>
      <c r="P14" s="129">
        <f t="shared" si="1"/>
        <v>0</v>
      </c>
      <c r="Q14" s="129">
        <f>K14+NPA_PS_14!M14</f>
        <v>8749</v>
      </c>
      <c r="R14" s="129">
        <f>NPA_13!C14</f>
        <v>8749</v>
      </c>
      <c r="S14" s="5">
        <f t="shared" si="4"/>
        <v>0</v>
      </c>
    </row>
    <row r="15" spans="1:19" ht="13.5" x14ac:dyDescent="0.2">
      <c r="A15" s="53">
        <v>10</v>
      </c>
      <c r="B15" s="54" t="s">
        <v>81</v>
      </c>
      <c r="C15" s="98">
        <v>26</v>
      </c>
      <c r="D15" s="98">
        <v>82757</v>
      </c>
      <c r="E15" s="98">
        <v>2</v>
      </c>
      <c r="F15" s="98">
        <v>56</v>
      </c>
      <c r="G15" s="98">
        <v>1</v>
      </c>
      <c r="H15" s="98">
        <v>0.25</v>
      </c>
      <c r="I15" s="98">
        <v>49</v>
      </c>
      <c r="J15" s="98">
        <v>492.75</v>
      </c>
      <c r="K15" s="98">
        <f t="shared" si="2"/>
        <v>78</v>
      </c>
      <c r="L15" s="98">
        <f t="shared" si="3"/>
        <v>83306</v>
      </c>
      <c r="M15" s="129">
        <f>NPA_PS_14!N15</f>
        <v>9050</v>
      </c>
      <c r="N15" s="129">
        <f t="shared" si="0"/>
        <v>92356</v>
      </c>
      <c r="O15" s="130">
        <f>NPA_13!D15</f>
        <v>92356</v>
      </c>
      <c r="P15" s="129">
        <f t="shared" si="1"/>
        <v>0</v>
      </c>
      <c r="Q15" s="129">
        <f>K15+NPA_PS_14!M15</f>
        <v>8721</v>
      </c>
      <c r="R15" s="129">
        <f>NPA_13!C15</f>
        <v>8721</v>
      </c>
      <c r="S15" s="5">
        <f t="shared" si="4"/>
        <v>0</v>
      </c>
    </row>
    <row r="16" spans="1:19" ht="13.5" x14ac:dyDescent="0.2">
      <c r="A16" s="53">
        <v>11</v>
      </c>
      <c r="B16" s="54" t="s">
        <v>62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2</v>
      </c>
      <c r="J16" s="98">
        <v>69.989999999999995</v>
      </c>
      <c r="K16" s="98">
        <f t="shared" si="2"/>
        <v>2</v>
      </c>
      <c r="L16" s="98">
        <f t="shared" si="3"/>
        <v>69.989999999999995</v>
      </c>
      <c r="M16" s="129">
        <f>NPA_PS_14!N16</f>
        <v>10133.01</v>
      </c>
      <c r="N16" s="129">
        <f t="shared" si="0"/>
        <v>10203</v>
      </c>
      <c r="O16" s="130">
        <f>NPA_13!D16</f>
        <v>10203</v>
      </c>
      <c r="P16" s="129">
        <f t="shared" si="1"/>
        <v>0</v>
      </c>
      <c r="Q16" s="129">
        <f>K16+NPA_PS_14!M16</f>
        <v>675</v>
      </c>
      <c r="R16" s="129">
        <f>NPA_13!C16</f>
        <v>675</v>
      </c>
      <c r="S16" s="5">
        <f t="shared" si="4"/>
        <v>0</v>
      </c>
    </row>
    <row r="17" spans="1:19" ht="13.5" x14ac:dyDescent="0.2">
      <c r="A17" s="53">
        <v>12</v>
      </c>
      <c r="B17" s="54" t="s">
        <v>63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591</v>
      </c>
      <c r="J17" s="98">
        <v>9673</v>
      </c>
      <c r="K17" s="98">
        <f t="shared" si="2"/>
        <v>591</v>
      </c>
      <c r="L17" s="98">
        <f t="shared" si="3"/>
        <v>9673</v>
      </c>
      <c r="M17" s="129">
        <f>NPA_PS_14!N17</f>
        <v>6947.81</v>
      </c>
      <c r="N17" s="129">
        <f t="shared" si="0"/>
        <v>16620.810000000001</v>
      </c>
      <c r="O17" s="130">
        <f>NPA_13!D17</f>
        <v>16620.84</v>
      </c>
      <c r="P17" s="129">
        <f t="shared" si="1"/>
        <v>-2.9999999998835847E-2</v>
      </c>
      <c r="Q17" s="129">
        <f>K17+NPA_PS_14!M17</f>
        <v>961</v>
      </c>
      <c r="R17" s="129">
        <f>NPA_13!C17</f>
        <v>961</v>
      </c>
      <c r="S17" s="5">
        <f t="shared" si="4"/>
        <v>0</v>
      </c>
    </row>
    <row r="18" spans="1:19" ht="13.5" x14ac:dyDescent="0.2">
      <c r="A18" s="53">
        <v>13</v>
      </c>
      <c r="B18" s="54" t="s">
        <v>199</v>
      </c>
      <c r="C18" s="98">
        <v>1</v>
      </c>
      <c r="D18" s="98">
        <v>1871.12</v>
      </c>
      <c r="E18" s="98">
        <v>6</v>
      </c>
      <c r="F18" s="98">
        <v>84.91</v>
      </c>
      <c r="G18" s="98">
        <v>0</v>
      </c>
      <c r="H18" s="98">
        <v>0</v>
      </c>
      <c r="I18" s="98">
        <v>310</v>
      </c>
      <c r="J18" s="98">
        <v>25080.48</v>
      </c>
      <c r="K18" s="98">
        <f t="shared" si="2"/>
        <v>317</v>
      </c>
      <c r="L18" s="98">
        <f t="shared" si="3"/>
        <v>27036.51</v>
      </c>
      <c r="M18" s="129">
        <f>NPA_PS_14!N18</f>
        <v>14492.599999999999</v>
      </c>
      <c r="N18" s="129">
        <f t="shared" si="0"/>
        <v>41529.11</v>
      </c>
      <c r="O18" s="130">
        <f>NPA_13!D18</f>
        <v>41529.1</v>
      </c>
      <c r="P18" s="129">
        <f t="shared" si="1"/>
        <v>1.0000000002037268E-2</v>
      </c>
      <c r="Q18" s="129">
        <f>K18+NPA_PS_14!M18</f>
        <v>7921</v>
      </c>
      <c r="R18" s="129">
        <f>NPA_13!C18</f>
        <v>7921</v>
      </c>
      <c r="S18" s="5">
        <f t="shared" si="4"/>
        <v>0</v>
      </c>
    </row>
    <row r="19" spans="1:19" ht="13.5" x14ac:dyDescent="0.2">
      <c r="A19" s="53">
        <v>14</v>
      </c>
      <c r="B19" s="54" t="s">
        <v>200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f t="shared" si="2"/>
        <v>0</v>
      </c>
      <c r="L19" s="98">
        <f t="shared" si="3"/>
        <v>0</v>
      </c>
      <c r="M19" s="129">
        <f>NPA_PS_14!N19</f>
        <v>4507.9400000000005</v>
      </c>
      <c r="N19" s="129">
        <f t="shared" si="0"/>
        <v>4507.9400000000005</v>
      </c>
      <c r="O19" s="130">
        <f>NPA_13!D19</f>
        <v>4507.9399999999996</v>
      </c>
      <c r="P19" s="129">
        <f t="shared" si="1"/>
        <v>0</v>
      </c>
      <c r="Q19" s="129">
        <f>K19+NPA_PS_14!M19</f>
        <v>5263</v>
      </c>
      <c r="R19" s="129">
        <f>NPA_13!C19</f>
        <v>5263</v>
      </c>
      <c r="S19" s="5">
        <f t="shared" si="4"/>
        <v>0</v>
      </c>
    </row>
    <row r="20" spans="1:19" ht="13.5" x14ac:dyDescent="0.2">
      <c r="A20" s="53">
        <v>15</v>
      </c>
      <c r="B20" s="54" t="s">
        <v>64</v>
      </c>
      <c r="C20" s="98">
        <v>5</v>
      </c>
      <c r="D20" s="98">
        <v>393</v>
      </c>
      <c r="E20" s="98">
        <v>140</v>
      </c>
      <c r="F20" s="98">
        <v>3083</v>
      </c>
      <c r="G20" s="98">
        <v>0</v>
      </c>
      <c r="H20" s="98">
        <v>0</v>
      </c>
      <c r="I20" s="98">
        <v>1847</v>
      </c>
      <c r="J20" s="98">
        <v>46401</v>
      </c>
      <c r="K20" s="98">
        <f t="shared" si="2"/>
        <v>1992</v>
      </c>
      <c r="L20" s="98">
        <f t="shared" si="3"/>
        <v>49877</v>
      </c>
      <c r="M20" s="129">
        <f>NPA_PS_14!N20</f>
        <v>88940</v>
      </c>
      <c r="N20" s="129">
        <f t="shared" si="0"/>
        <v>138817</v>
      </c>
      <c r="O20" s="130">
        <f>NPA_13!D20</f>
        <v>138817</v>
      </c>
      <c r="P20" s="129">
        <f t="shared" si="1"/>
        <v>0</v>
      </c>
      <c r="Q20" s="129">
        <f>K20+NPA_PS_14!M20</f>
        <v>15969</v>
      </c>
      <c r="R20" s="129">
        <f>NPA_13!C20</f>
        <v>15969</v>
      </c>
      <c r="S20" s="5">
        <f t="shared" si="4"/>
        <v>0</v>
      </c>
    </row>
    <row r="21" spans="1:19" ht="13.5" x14ac:dyDescent="0.2">
      <c r="A21" s="53">
        <v>16</v>
      </c>
      <c r="B21" s="54" t="s">
        <v>70</v>
      </c>
      <c r="C21" s="98">
        <v>0</v>
      </c>
      <c r="D21" s="98">
        <v>0</v>
      </c>
      <c r="E21" s="98">
        <v>22</v>
      </c>
      <c r="F21" s="98">
        <v>587</v>
      </c>
      <c r="G21" s="98">
        <v>3</v>
      </c>
      <c r="H21" s="98">
        <v>47</v>
      </c>
      <c r="I21" s="98">
        <v>4791</v>
      </c>
      <c r="J21" s="98">
        <v>5660</v>
      </c>
      <c r="K21" s="98">
        <f t="shared" si="2"/>
        <v>4816</v>
      </c>
      <c r="L21" s="98">
        <f t="shared" si="3"/>
        <v>6294</v>
      </c>
      <c r="M21" s="129">
        <f>NPA_PS_14!N21</f>
        <v>116777</v>
      </c>
      <c r="N21" s="129">
        <f t="shared" si="0"/>
        <v>123071</v>
      </c>
      <c r="O21" s="130">
        <f>NPA_13!D21</f>
        <v>123071</v>
      </c>
      <c r="P21" s="129">
        <f t="shared" si="1"/>
        <v>0</v>
      </c>
      <c r="Q21" s="129">
        <f>K21+NPA_PS_14!M21</f>
        <v>121431</v>
      </c>
      <c r="R21" s="129">
        <f>NPA_13!C21</f>
        <v>121431</v>
      </c>
      <c r="S21" s="5">
        <f t="shared" si="4"/>
        <v>0</v>
      </c>
    </row>
    <row r="22" spans="1:19" ht="13.5" x14ac:dyDescent="0.2">
      <c r="A22" s="53">
        <v>17</v>
      </c>
      <c r="B22" s="54" t="s">
        <v>65</v>
      </c>
      <c r="C22" s="98">
        <v>3</v>
      </c>
      <c r="D22" s="98">
        <v>1726</v>
      </c>
      <c r="E22" s="98">
        <v>7</v>
      </c>
      <c r="F22" s="98">
        <v>87</v>
      </c>
      <c r="G22" s="98">
        <v>0</v>
      </c>
      <c r="H22" s="98">
        <v>0</v>
      </c>
      <c r="I22" s="98">
        <v>1785</v>
      </c>
      <c r="J22" s="98">
        <v>6472</v>
      </c>
      <c r="K22" s="98">
        <f t="shared" si="2"/>
        <v>1795</v>
      </c>
      <c r="L22" s="98">
        <f t="shared" si="3"/>
        <v>8285</v>
      </c>
      <c r="M22" s="129">
        <f>NPA_PS_14!N22</f>
        <v>16046</v>
      </c>
      <c r="N22" s="129">
        <f t="shared" si="0"/>
        <v>24331</v>
      </c>
      <c r="O22" s="130">
        <f>NPA_13!D22</f>
        <v>24331</v>
      </c>
      <c r="P22" s="129">
        <f t="shared" si="1"/>
        <v>0</v>
      </c>
      <c r="Q22" s="129">
        <f>K22+NPA_PS_14!M22</f>
        <v>11421</v>
      </c>
      <c r="R22" s="129">
        <f>NPA_13!C22</f>
        <v>11421</v>
      </c>
      <c r="S22" s="5">
        <f t="shared" si="4"/>
        <v>0</v>
      </c>
    </row>
    <row r="23" spans="1:19" ht="13.5" x14ac:dyDescent="0.2">
      <c r="A23" s="53">
        <v>18</v>
      </c>
      <c r="B23" s="54" t="s">
        <v>201</v>
      </c>
      <c r="C23" s="98">
        <v>4108</v>
      </c>
      <c r="D23" s="98">
        <v>11137</v>
      </c>
      <c r="E23" s="98">
        <v>11</v>
      </c>
      <c r="F23" s="98">
        <v>21</v>
      </c>
      <c r="G23" s="98">
        <v>0</v>
      </c>
      <c r="H23" s="98">
        <v>0</v>
      </c>
      <c r="I23" s="98">
        <v>429</v>
      </c>
      <c r="J23" s="98">
        <v>600.88</v>
      </c>
      <c r="K23" s="98">
        <f t="shared" si="2"/>
        <v>4548</v>
      </c>
      <c r="L23" s="98">
        <f t="shared" si="3"/>
        <v>11758.88</v>
      </c>
      <c r="M23" s="129">
        <f>NPA_PS_14!N23</f>
        <v>59219</v>
      </c>
      <c r="N23" s="129">
        <f t="shared" si="0"/>
        <v>70977.88</v>
      </c>
      <c r="O23" s="130">
        <f>NPA_13!D23</f>
        <v>70977.88</v>
      </c>
      <c r="P23" s="129">
        <f t="shared" si="1"/>
        <v>0</v>
      </c>
      <c r="Q23" s="129">
        <f>K23+NPA_PS_14!M23</f>
        <v>20207</v>
      </c>
      <c r="R23" s="129">
        <f>NPA_13!C23</f>
        <v>20207</v>
      </c>
      <c r="S23" s="5">
        <f t="shared" si="4"/>
        <v>0</v>
      </c>
    </row>
    <row r="24" spans="1:19" ht="13.5" x14ac:dyDescent="0.2">
      <c r="A24" s="53">
        <v>19</v>
      </c>
      <c r="B24" s="54" t="s">
        <v>66</v>
      </c>
      <c r="C24" s="98">
        <v>0</v>
      </c>
      <c r="D24" s="98">
        <v>0</v>
      </c>
      <c r="E24" s="98">
        <v>0</v>
      </c>
      <c r="F24" s="98">
        <v>0</v>
      </c>
      <c r="G24" s="98">
        <v>46</v>
      </c>
      <c r="H24" s="98">
        <v>111</v>
      </c>
      <c r="I24" s="98">
        <v>57</v>
      </c>
      <c r="J24" s="98">
        <v>32705</v>
      </c>
      <c r="K24" s="98">
        <f t="shared" si="2"/>
        <v>103</v>
      </c>
      <c r="L24" s="98">
        <f t="shared" si="3"/>
        <v>32816</v>
      </c>
      <c r="M24" s="129">
        <f>NPA_PS_14!N24</f>
        <v>50239</v>
      </c>
      <c r="N24" s="129">
        <f t="shared" si="0"/>
        <v>83055</v>
      </c>
      <c r="O24" s="130">
        <f>NPA_13!D24</f>
        <v>83055</v>
      </c>
      <c r="P24" s="129">
        <f t="shared" si="1"/>
        <v>0</v>
      </c>
      <c r="Q24" s="129">
        <f>K24+NPA_PS_14!M24</f>
        <v>49141</v>
      </c>
      <c r="R24" s="129">
        <f>NPA_13!C24</f>
        <v>49141</v>
      </c>
      <c r="S24" s="5">
        <f t="shared" si="4"/>
        <v>0</v>
      </c>
    </row>
    <row r="25" spans="1:19" ht="13.5" x14ac:dyDescent="0.2">
      <c r="A25" s="53">
        <v>20</v>
      </c>
      <c r="B25" s="54" t="s">
        <v>67</v>
      </c>
      <c r="C25" s="98">
        <v>2</v>
      </c>
      <c r="D25" s="98">
        <v>7032</v>
      </c>
      <c r="E25" s="98">
        <v>0</v>
      </c>
      <c r="F25" s="98">
        <v>0</v>
      </c>
      <c r="G25" s="98">
        <v>0</v>
      </c>
      <c r="H25" s="98">
        <v>0</v>
      </c>
      <c r="I25" s="98">
        <v>16</v>
      </c>
      <c r="J25" s="98">
        <v>155.87</v>
      </c>
      <c r="K25" s="98">
        <f t="shared" si="2"/>
        <v>18</v>
      </c>
      <c r="L25" s="98">
        <f t="shared" si="3"/>
        <v>7187.87</v>
      </c>
      <c r="M25" s="129">
        <f>NPA_PS_14!N25</f>
        <v>908.13</v>
      </c>
      <c r="N25" s="129">
        <f t="shared" si="0"/>
        <v>8096</v>
      </c>
      <c r="O25" s="130">
        <f>NPA_13!D25</f>
        <v>8096</v>
      </c>
      <c r="P25" s="129">
        <f t="shared" si="1"/>
        <v>0</v>
      </c>
      <c r="Q25" s="129">
        <f>K25+NPA_PS_14!M25</f>
        <v>226</v>
      </c>
      <c r="R25" s="129">
        <f>NPA_13!C25</f>
        <v>226</v>
      </c>
      <c r="S25" s="5">
        <f t="shared" si="4"/>
        <v>0</v>
      </c>
    </row>
    <row r="26" spans="1:19" ht="13.5" x14ac:dyDescent="0.2">
      <c r="A26" s="53">
        <v>21</v>
      </c>
      <c r="B26" s="54" t="s">
        <v>50</v>
      </c>
      <c r="C26" s="98">
        <v>1</v>
      </c>
      <c r="D26" s="98">
        <v>98</v>
      </c>
      <c r="E26" s="98">
        <v>0</v>
      </c>
      <c r="F26" s="98">
        <v>0</v>
      </c>
      <c r="G26" s="98">
        <v>0</v>
      </c>
      <c r="H26" s="98">
        <v>0</v>
      </c>
      <c r="I26" s="98">
        <v>43</v>
      </c>
      <c r="J26" s="98">
        <v>952</v>
      </c>
      <c r="K26" s="98">
        <f t="shared" si="2"/>
        <v>44</v>
      </c>
      <c r="L26" s="98">
        <f t="shared" si="3"/>
        <v>1050</v>
      </c>
      <c r="M26" s="129">
        <f>NPA_PS_14!N26</f>
        <v>2333</v>
      </c>
      <c r="N26" s="129">
        <f t="shared" si="0"/>
        <v>3383</v>
      </c>
      <c r="O26" s="130">
        <f>NPA_13!D26</f>
        <v>3383</v>
      </c>
      <c r="P26" s="129">
        <f t="shared" si="1"/>
        <v>0</v>
      </c>
      <c r="Q26" s="129">
        <f>K26+NPA_PS_14!M26</f>
        <v>1793</v>
      </c>
      <c r="R26" s="129">
        <f>NPA_13!C26</f>
        <v>1793</v>
      </c>
      <c r="S26" s="5">
        <f t="shared" si="4"/>
        <v>0</v>
      </c>
    </row>
    <row r="27" spans="1:19" ht="13.5" x14ac:dyDescent="0.2">
      <c r="A27" s="215"/>
      <c r="B27" s="191" t="s">
        <v>351</v>
      </c>
      <c r="C27" s="256">
        <f>SUM(C6:C26)</f>
        <v>6604</v>
      </c>
      <c r="D27" s="256">
        <f t="shared" ref="D27:L27" si="5">SUM(D6:D26)</f>
        <v>140788.12</v>
      </c>
      <c r="E27" s="256">
        <f t="shared" si="5"/>
        <v>1103</v>
      </c>
      <c r="F27" s="256">
        <f t="shared" si="5"/>
        <v>16168.91</v>
      </c>
      <c r="G27" s="256">
        <f t="shared" si="5"/>
        <v>925</v>
      </c>
      <c r="H27" s="256">
        <f t="shared" si="5"/>
        <v>6084.25</v>
      </c>
      <c r="I27" s="256">
        <f t="shared" si="5"/>
        <v>26325</v>
      </c>
      <c r="J27" s="256">
        <f t="shared" si="5"/>
        <v>345945.86</v>
      </c>
      <c r="K27" s="256">
        <f t="shared" si="5"/>
        <v>34957</v>
      </c>
      <c r="L27" s="256">
        <f t="shared" si="5"/>
        <v>508987.14</v>
      </c>
      <c r="M27" s="129">
        <f>NPA_PS_14!N27</f>
        <v>788851.36</v>
      </c>
      <c r="N27" s="129">
        <f t="shared" si="0"/>
        <v>1297838.5</v>
      </c>
      <c r="O27" s="130">
        <f>NPA_13!D27</f>
        <v>1297838.5299999998</v>
      </c>
      <c r="P27" s="129">
        <f t="shared" si="1"/>
        <v>-2.9999999795109034E-2</v>
      </c>
      <c r="Q27" s="129">
        <f>K27+NPA_PS_14!M27</f>
        <v>459310</v>
      </c>
      <c r="R27" s="129">
        <f>NPA_13!C27</f>
        <v>459310</v>
      </c>
      <c r="S27" s="5">
        <f t="shared" si="4"/>
        <v>0</v>
      </c>
    </row>
    <row r="28" spans="1:19" ht="13.5" x14ac:dyDescent="0.2">
      <c r="A28" s="53">
        <v>22</v>
      </c>
      <c r="B28" s="54" t="s">
        <v>47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98">
        <v>928</v>
      </c>
      <c r="J28" s="98">
        <v>8512.42</v>
      </c>
      <c r="K28" s="98">
        <f t="shared" si="2"/>
        <v>928</v>
      </c>
      <c r="L28" s="98">
        <f t="shared" si="3"/>
        <v>8512.42</v>
      </c>
      <c r="M28" s="129">
        <f>NPA_PS_14!N28</f>
        <v>9065.51</v>
      </c>
      <c r="N28" s="129">
        <f t="shared" si="0"/>
        <v>17577.93</v>
      </c>
      <c r="O28" s="130">
        <f>NPA_13!D28</f>
        <v>17577.919999999998</v>
      </c>
      <c r="P28" s="129">
        <f t="shared" si="1"/>
        <v>1.0000000002037268E-2</v>
      </c>
      <c r="Q28" s="129">
        <f>K28+NPA_PS_14!M28</f>
        <v>3744</v>
      </c>
      <c r="R28" s="129">
        <f>NPA_13!C28</f>
        <v>3744</v>
      </c>
      <c r="S28" s="5">
        <f t="shared" si="4"/>
        <v>0</v>
      </c>
    </row>
    <row r="29" spans="1:19" ht="13.5" x14ac:dyDescent="0.2">
      <c r="A29" s="53">
        <v>23</v>
      </c>
      <c r="B29" s="54" t="s">
        <v>202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64</v>
      </c>
      <c r="J29" s="98">
        <v>91</v>
      </c>
      <c r="K29" s="98">
        <f t="shared" si="2"/>
        <v>64</v>
      </c>
      <c r="L29" s="98">
        <f t="shared" si="3"/>
        <v>91</v>
      </c>
      <c r="M29" s="129">
        <f>NPA_PS_14!N29</f>
        <v>2824.4700000000003</v>
      </c>
      <c r="N29" s="129">
        <f t="shared" si="0"/>
        <v>2915.4700000000003</v>
      </c>
      <c r="O29" s="130">
        <f>NPA_13!D29</f>
        <v>2915</v>
      </c>
      <c r="P29" s="129">
        <f t="shared" si="1"/>
        <v>0.47000000000025466</v>
      </c>
      <c r="Q29" s="129">
        <f>K29+NPA_PS_14!M29</f>
        <v>11479</v>
      </c>
      <c r="R29" s="129">
        <f>NPA_13!C29</f>
        <v>11479</v>
      </c>
      <c r="S29" s="5">
        <f t="shared" si="4"/>
        <v>0</v>
      </c>
    </row>
    <row r="30" spans="1:19" ht="13.5" x14ac:dyDescent="0.2">
      <c r="A30" s="53">
        <v>24</v>
      </c>
      <c r="B30" s="54" t="s">
        <v>203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f t="shared" si="2"/>
        <v>0</v>
      </c>
      <c r="L30" s="98">
        <f t="shared" si="3"/>
        <v>0</v>
      </c>
      <c r="M30" s="129">
        <f>NPA_PS_14!N30</f>
        <v>0</v>
      </c>
      <c r="N30" s="129">
        <f t="shared" si="0"/>
        <v>0</v>
      </c>
      <c r="O30" s="130">
        <f>NPA_13!D30</f>
        <v>0</v>
      </c>
      <c r="P30" s="129">
        <f t="shared" si="1"/>
        <v>0</v>
      </c>
      <c r="Q30" s="129">
        <f>K30+NPA_PS_14!M30</f>
        <v>0</v>
      </c>
      <c r="R30" s="129">
        <f>NPA_13!C30</f>
        <v>0</v>
      </c>
      <c r="S30" s="5">
        <f t="shared" si="4"/>
        <v>0</v>
      </c>
    </row>
    <row r="31" spans="1:19" ht="13.5" x14ac:dyDescent="0.2">
      <c r="A31" s="53">
        <v>25</v>
      </c>
      <c r="B31" s="54" t="s">
        <v>51</v>
      </c>
      <c r="C31" s="98">
        <v>0</v>
      </c>
      <c r="D31" s="98">
        <v>0</v>
      </c>
      <c r="E31" s="98">
        <v>1</v>
      </c>
      <c r="F31" s="98">
        <v>39.729999999999997</v>
      </c>
      <c r="G31" s="98">
        <v>0</v>
      </c>
      <c r="H31" s="98">
        <v>0</v>
      </c>
      <c r="I31" s="98">
        <v>0</v>
      </c>
      <c r="J31" s="98">
        <v>0</v>
      </c>
      <c r="K31" s="98">
        <f t="shared" si="2"/>
        <v>1</v>
      </c>
      <c r="L31" s="98">
        <f t="shared" si="3"/>
        <v>39.729999999999997</v>
      </c>
      <c r="M31" s="129">
        <f>NPA_PS_14!N31</f>
        <v>155.01</v>
      </c>
      <c r="N31" s="129">
        <f t="shared" si="0"/>
        <v>194.73999999999998</v>
      </c>
      <c r="O31" s="130">
        <f>NPA_13!D31</f>
        <v>194.75</v>
      </c>
      <c r="P31" s="129">
        <f t="shared" si="1"/>
        <v>-1.0000000000019327E-2</v>
      </c>
      <c r="Q31" s="129">
        <f>K31+NPA_PS_14!M31</f>
        <v>6</v>
      </c>
      <c r="R31" s="129">
        <f>NPA_13!C31</f>
        <v>6</v>
      </c>
      <c r="S31" s="5">
        <f t="shared" si="4"/>
        <v>0</v>
      </c>
    </row>
    <row r="32" spans="1:19" ht="13.5" x14ac:dyDescent="0.2">
      <c r="A32" s="53">
        <v>26</v>
      </c>
      <c r="B32" s="54" t="s">
        <v>204</v>
      </c>
      <c r="C32" s="98">
        <v>3</v>
      </c>
      <c r="D32" s="98">
        <v>255.96349050000001</v>
      </c>
      <c r="E32" s="98">
        <v>0</v>
      </c>
      <c r="F32" s="98">
        <v>0</v>
      </c>
      <c r="G32" s="98">
        <v>0</v>
      </c>
      <c r="H32" s="98">
        <v>0</v>
      </c>
      <c r="I32" s="98">
        <f>13+1089</f>
        <v>1102</v>
      </c>
      <c r="J32" s="98">
        <f>390+1771</f>
        <v>2161</v>
      </c>
      <c r="K32" s="98">
        <f t="shared" si="2"/>
        <v>1105</v>
      </c>
      <c r="L32" s="98">
        <f t="shared" si="3"/>
        <v>2416.9634904999998</v>
      </c>
      <c r="M32" s="129">
        <f>NPA_PS_14!N32</f>
        <v>0</v>
      </c>
      <c r="N32" s="129">
        <f t="shared" si="0"/>
        <v>2416.9634904999998</v>
      </c>
      <c r="O32" s="130">
        <f>NPA_13!D32</f>
        <v>2416.9595678999999</v>
      </c>
      <c r="P32" s="129">
        <f t="shared" si="1"/>
        <v>3.9225999998961925E-3</v>
      </c>
      <c r="Q32" s="129">
        <f>K32+NPA_PS_14!M32</f>
        <v>1105</v>
      </c>
      <c r="R32" s="129">
        <f>NPA_13!C32</f>
        <v>1105</v>
      </c>
      <c r="S32" s="5">
        <f t="shared" si="4"/>
        <v>0</v>
      </c>
    </row>
    <row r="33" spans="1:19" ht="13.5" x14ac:dyDescent="0.2">
      <c r="A33" s="53">
        <v>27</v>
      </c>
      <c r="B33" s="54" t="s">
        <v>205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f t="shared" si="2"/>
        <v>0</v>
      </c>
      <c r="L33" s="98">
        <f t="shared" si="3"/>
        <v>0</v>
      </c>
      <c r="M33" s="129">
        <f>NPA_PS_14!N33</f>
        <v>0</v>
      </c>
      <c r="N33" s="129">
        <f t="shared" si="0"/>
        <v>0</v>
      </c>
      <c r="O33" s="130">
        <f>NPA_13!D33</f>
        <v>0</v>
      </c>
      <c r="P33" s="129">
        <f t="shared" si="1"/>
        <v>0</v>
      </c>
      <c r="Q33" s="129">
        <f>K33+NPA_PS_14!M33</f>
        <v>0</v>
      </c>
      <c r="R33" s="129">
        <f>NPA_13!C33</f>
        <v>0</v>
      </c>
      <c r="S33" s="5">
        <f t="shared" si="4"/>
        <v>0</v>
      </c>
    </row>
    <row r="34" spans="1:19" ht="13.5" x14ac:dyDescent="0.2">
      <c r="A34" s="53">
        <v>28</v>
      </c>
      <c r="B34" s="54" t="s">
        <v>206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24</v>
      </c>
      <c r="J34" s="98">
        <v>1131</v>
      </c>
      <c r="K34" s="98">
        <f t="shared" si="2"/>
        <v>24</v>
      </c>
      <c r="L34" s="98">
        <f t="shared" si="3"/>
        <v>1131</v>
      </c>
      <c r="M34" s="129">
        <f>NPA_PS_14!N34</f>
        <v>91</v>
      </c>
      <c r="N34" s="129">
        <f t="shared" si="0"/>
        <v>1222</v>
      </c>
      <c r="O34" s="130">
        <f>NPA_13!D34</f>
        <v>1222</v>
      </c>
      <c r="P34" s="129">
        <f t="shared" si="1"/>
        <v>0</v>
      </c>
      <c r="Q34" s="129">
        <f>K34+NPA_PS_14!M34</f>
        <v>45</v>
      </c>
      <c r="R34" s="129">
        <f>NPA_13!C34</f>
        <v>45</v>
      </c>
      <c r="S34" s="5">
        <f t="shared" si="4"/>
        <v>0</v>
      </c>
    </row>
    <row r="35" spans="1:19" ht="13.5" x14ac:dyDescent="0.2">
      <c r="A35" s="53">
        <v>29</v>
      </c>
      <c r="B35" s="54" t="s">
        <v>71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4267</v>
      </c>
      <c r="J35" s="98">
        <v>11492</v>
      </c>
      <c r="K35" s="98">
        <f t="shared" si="2"/>
        <v>4267</v>
      </c>
      <c r="L35" s="98">
        <f t="shared" si="3"/>
        <v>11492</v>
      </c>
      <c r="M35" s="129">
        <f>NPA_PS_14!N35</f>
        <v>39268</v>
      </c>
      <c r="N35" s="129">
        <f t="shared" si="0"/>
        <v>50760</v>
      </c>
      <c r="O35" s="130">
        <f>NPA_13!D35</f>
        <v>50760</v>
      </c>
      <c r="P35" s="129">
        <f t="shared" si="1"/>
        <v>0</v>
      </c>
      <c r="Q35" s="129">
        <f>K35+NPA_PS_14!M35</f>
        <v>30486</v>
      </c>
      <c r="R35" s="129">
        <f>NPA_13!C35</f>
        <v>30486</v>
      </c>
      <c r="S35" s="5">
        <f t="shared" si="4"/>
        <v>0</v>
      </c>
    </row>
    <row r="36" spans="1:19" ht="13.5" x14ac:dyDescent="0.2">
      <c r="A36" s="53">
        <v>30</v>
      </c>
      <c r="B36" s="54" t="s">
        <v>72</v>
      </c>
      <c r="C36" s="98">
        <v>4</v>
      </c>
      <c r="D36" s="98">
        <v>1032</v>
      </c>
      <c r="E36" s="98">
        <v>132</v>
      </c>
      <c r="F36" s="98">
        <v>1153</v>
      </c>
      <c r="G36" s="98">
        <v>0</v>
      </c>
      <c r="H36" s="98">
        <v>0</v>
      </c>
      <c r="I36" s="98">
        <v>11295</v>
      </c>
      <c r="J36" s="98">
        <v>9091</v>
      </c>
      <c r="K36" s="98">
        <f t="shared" si="2"/>
        <v>11431</v>
      </c>
      <c r="L36" s="98">
        <f t="shared" si="3"/>
        <v>11276</v>
      </c>
      <c r="M36" s="129">
        <f>NPA_PS_14!N36</f>
        <v>12501</v>
      </c>
      <c r="N36" s="129">
        <f t="shared" si="0"/>
        <v>23777</v>
      </c>
      <c r="O36" s="130">
        <f>NPA_13!D36</f>
        <v>23777</v>
      </c>
      <c r="P36" s="129">
        <f t="shared" si="1"/>
        <v>0</v>
      </c>
      <c r="Q36" s="129">
        <f>K36+NPA_PS_14!M36</f>
        <v>18490</v>
      </c>
      <c r="R36" s="129">
        <f>NPA_13!C36</f>
        <v>18490</v>
      </c>
      <c r="S36" s="5">
        <f t="shared" si="4"/>
        <v>0</v>
      </c>
    </row>
    <row r="37" spans="1:19" ht="13.5" x14ac:dyDescent="0.2">
      <c r="A37" s="53">
        <v>31</v>
      </c>
      <c r="B37" s="54" t="s">
        <v>207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2</v>
      </c>
      <c r="J37" s="98">
        <v>0.38</v>
      </c>
      <c r="K37" s="98">
        <f t="shared" si="2"/>
        <v>2</v>
      </c>
      <c r="L37" s="98">
        <f t="shared" si="3"/>
        <v>0.38</v>
      </c>
      <c r="M37" s="129">
        <f>NPA_PS_14!N37</f>
        <v>403.93</v>
      </c>
      <c r="N37" s="129">
        <f t="shared" si="0"/>
        <v>404.31</v>
      </c>
      <c r="O37" s="130">
        <f>NPA_13!D37</f>
        <v>404.31</v>
      </c>
      <c r="P37" s="129">
        <f t="shared" si="1"/>
        <v>0</v>
      </c>
      <c r="Q37" s="129">
        <f>K37+NPA_PS_14!M37</f>
        <v>5211</v>
      </c>
      <c r="R37" s="129">
        <f>NPA_13!C37</f>
        <v>5211</v>
      </c>
      <c r="S37" s="5">
        <f t="shared" si="4"/>
        <v>0</v>
      </c>
    </row>
    <row r="38" spans="1:19" ht="13.5" x14ac:dyDescent="0.2">
      <c r="A38" s="53">
        <v>32</v>
      </c>
      <c r="B38" s="54" t="s">
        <v>208</v>
      </c>
      <c r="C38" s="98">
        <v>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1148</v>
      </c>
      <c r="J38" s="98">
        <v>394</v>
      </c>
      <c r="K38" s="98">
        <f t="shared" si="2"/>
        <v>1148</v>
      </c>
      <c r="L38" s="98">
        <f t="shared" si="3"/>
        <v>394</v>
      </c>
      <c r="M38" s="129">
        <f>NPA_PS_14!N38</f>
        <v>0</v>
      </c>
      <c r="N38" s="129">
        <f t="shared" si="0"/>
        <v>394</v>
      </c>
      <c r="O38" s="130">
        <f>NPA_13!D38</f>
        <v>393.59</v>
      </c>
      <c r="P38" s="129">
        <f t="shared" si="1"/>
        <v>0.41000000000002501</v>
      </c>
      <c r="Q38" s="129">
        <f>K38+NPA_PS_14!M38</f>
        <v>1148</v>
      </c>
      <c r="R38" s="129">
        <f>NPA_13!C38</f>
        <v>1148</v>
      </c>
      <c r="S38" s="5">
        <f t="shared" si="4"/>
        <v>0</v>
      </c>
    </row>
    <row r="39" spans="1:19" ht="13.5" x14ac:dyDescent="0.2">
      <c r="A39" s="53">
        <v>33</v>
      </c>
      <c r="B39" s="54" t="s">
        <v>209</v>
      </c>
      <c r="C39" s="98">
        <v>32</v>
      </c>
      <c r="D39" s="98">
        <v>82</v>
      </c>
      <c r="E39" s="98">
        <v>0</v>
      </c>
      <c r="F39" s="98">
        <v>0</v>
      </c>
      <c r="G39" s="98">
        <v>0</v>
      </c>
      <c r="H39" s="98">
        <v>0</v>
      </c>
      <c r="I39" s="98">
        <v>27</v>
      </c>
      <c r="J39" s="98">
        <v>36</v>
      </c>
      <c r="K39" s="98">
        <f t="shared" si="2"/>
        <v>59</v>
      </c>
      <c r="L39" s="98">
        <f t="shared" si="3"/>
        <v>118</v>
      </c>
      <c r="M39" s="129">
        <f>NPA_PS_14!N39</f>
        <v>320</v>
      </c>
      <c r="N39" s="129">
        <f t="shared" si="0"/>
        <v>438</v>
      </c>
      <c r="O39" s="130">
        <f>NPA_13!D39</f>
        <v>438</v>
      </c>
      <c r="P39" s="129">
        <f t="shared" si="1"/>
        <v>0</v>
      </c>
      <c r="Q39" s="129">
        <f>K39+NPA_PS_14!M39</f>
        <v>96</v>
      </c>
      <c r="R39" s="129">
        <f>NPA_13!C39</f>
        <v>96</v>
      </c>
      <c r="S39" s="5">
        <f t="shared" si="4"/>
        <v>0</v>
      </c>
    </row>
    <row r="40" spans="1:19" ht="13.5" x14ac:dyDescent="0.2">
      <c r="A40" s="53">
        <v>34</v>
      </c>
      <c r="B40" s="54" t="s">
        <v>210</v>
      </c>
      <c r="C40" s="98">
        <v>0</v>
      </c>
      <c r="D40" s="98">
        <v>0</v>
      </c>
      <c r="E40" s="98">
        <v>1</v>
      </c>
      <c r="F40" s="98">
        <v>9</v>
      </c>
      <c r="G40" s="98">
        <v>0</v>
      </c>
      <c r="H40" s="98">
        <v>0</v>
      </c>
      <c r="I40" s="98">
        <v>12</v>
      </c>
      <c r="J40" s="98">
        <v>449.49</v>
      </c>
      <c r="K40" s="98">
        <f t="shared" si="2"/>
        <v>13</v>
      </c>
      <c r="L40" s="98">
        <f t="shared" si="3"/>
        <v>458.49</v>
      </c>
      <c r="M40" s="129">
        <f>NPA_PS_14!N40</f>
        <v>1001.06</v>
      </c>
      <c r="N40" s="129">
        <f t="shared" si="0"/>
        <v>1459.55</v>
      </c>
      <c r="O40" s="130">
        <f>NPA_13!D40</f>
        <v>1459.55</v>
      </c>
      <c r="P40" s="129">
        <f t="shared" si="1"/>
        <v>0</v>
      </c>
      <c r="Q40" s="129">
        <f>K40+NPA_PS_14!M40</f>
        <v>47</v>
      </c>
      <c r="R40" s="129">
        <f>NPA_13!C40</f>
        <v>47</v>
      </c>
      <c r="S40" s="5">
        <f t="shared" si="4"/>
        <v>0</v>
      </c>
    </row>
    <row r="41" spans="1:19" ht="13.5" x14ac:dyDescent="0.2">
      <c r="A41" s="53">
        <v>35</v>
      </c>
      <c r="B41" s="54" t="s">
        <v>211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f t="shared" si="2"/>
        <v>0</v>
      </c>
      <c r="L41" s="98">
        <f t="shared" si="3"/>
        <v>0</v>
      </c>
      <c r="M41" s="129">
        <f>NPA_PS_14!N41</f>
        <v>0</v>
      </c>
      <c r="N41" s="129">
        <f t="shared" si="0"/>
        <v>0</v>
      </c>
      <c r="O41" s="130">
        <f>NPA_13!D41</f>
        <v>0</v>
      </c>
      <c r="P41" s="129">
        <f t="shared" si="1"/>
        <v>0</v>
      </c>
      <c r="Q41" s="129">
        <f>K41+NPA_PS_14!M41</f>
        <v>0</v>
      </c>
      <c r="R41" s="129">
        <f>NPA_13!C41</f>
        <v>0</v>
      </c>
      <c r="S41" s="5">
        <f t="shared" si="4"/>
        <v>0</v>
      </c>
    </row>
    <row r="42" spans="1:19" ht="13.5" x14ac:dyDescent="0.2">
      <c r="A42" s="53">
        <v>36</v>
      </c>
      <c r="B42" s="54" t="s">
        <v>73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173</v>
      </c>
      <c r="J42" s="98">
        <v>195</v>
      </c>
      <c r="K42" s="98">
        <f t="shared" si="2"/>
        <v>173</v>
      </c>
      <c r="L42" s="98">
        <f t="shared" si="3"/>
        <v>195</v>
      </c>
      <c r="M42" s="129">
        <f>NPA_PS_14!N42</f>
        <v>4656</v>
      </c>
      <c r="N42" s="129">
        <f t="shared" si="0"/>
        <v>4851</v>
      </c>
      <c r="O42" s="130">
        <f>NPA_13!D42</f>
        <v>4851</v>
      </c>
      <c r="P42" s="129">
        <f t="shared" si="1"/>
        <v>0</v>
      </c>
      <c r="Q42" s="129">
        <f>K42+NPA_PS_14!M42</f>
        <v>1493</v>
      </c>
      <c r="R42" s="129">
        <f>NPA_13!C42</f>
        <v>1493</v>
      </c>
      <c r="S42" s="5">
        <f t="shared" si="4"/>
        <v>0</v>
      </c>
    </row>
    <row r="43" spans="1:19" ht="13.5" x14ac:dyDescent="0.2">
      <c r="A43" s="53">
        <v>37</v>
      </c>
      <c r="B43" s="54" t="s">
        <v>212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5</v>
      </c>
      <c r="J43" s="98">
        <v>30</v>
      </c>
      <c r="K43" s="98">
        <f t="shared" si="2"/>
        <v>5</v>
      </c>
      <c r="L43" s="98">
        <f t="shared" si="3"/>
        <v>30</v>
      </c>
      <c r="M43" s="129">
        <f>NPA_PS_14!N43</f>
        <v>15</v>
      </c>
      <c r="N43" s="129">
        <f t="shared" si="0"/>
        <v>45</v>
      </c>
      <c r="O43" s="130">
        <f>NPA_13!D43</f>
        <v>45</v>
      </c>
      <c r="P43" s="129">
        <f t="shared" si="1"/>
        <v>0</v>
      </c>
      <c r="Q43" s="129">
        <f>K43+NPA_PS_14!M43</f>
        <v>8</v>
      </c>
      <c r="R43" s="129">
        <f>NPA_13!C43</f>
        <v>8</v>
      </c>
      <c r="S43" s="5">
        <f t="shared" si="4"/>
        <v>0</v>
      </c>
    </row>
    <row r="44" spans="1:19" ht="13.5" x14ac:dyDescent="0.2">
      <c r="A44" s="53">
        <v>38</v>
      </c>
      <c r="B44" s="54" t="s">
        <v>213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10</v>
      </c>
      <c r="J44" s="98">
        <v>54</v>
      </c>
      <c r="K44" s="98">
        <f t="shared" si="2"/>
        <v>10</v>
      </c>
      <c r="L44" s="98">
        <f t="shared" si="3"/>
        <v>54</v>
      </c>
      <c r="M44" s="129">
        <f>NPA_PS_14!N44</f>
        <v>2365</v>
      </c>
      <c r="N44" s="129">
        <f t="shared" si="0"/>
        <v>2419</v>
      </c>
      <c r="O44" s="130">
        <f>NPA_13!D44</f>
        <v>2419</v>
      </c>
      <c r="P44" s="129">
        <f t="shared" si="1"/>
        <v>0</v>
      </c>
      <c r="Q44" s="129">
        <f>K44+NPA_PS_14!M44</f>
        <v>15040</v>
      </c>
      <c r="R44" s="129">
        <f>NPA_13!C44</f>
        <v>15040</v>
      </c>
      <c r="S44" s="5">
        <f t="shared" si="4"/>
        <v>0</v>
      </c>
    </row>
    <row r="45" spans="1:19" ht="13.5" x14ac:dyDescent="0.2">
      <c r="A45" s="53">
        <v>39</v>
      </c>
      <c r="B45" s="54" t="s">
        <v>214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f t="shared" si="2"/>
        <v>0</v>
      </c>
      <c r="L45" s="98">
        <f t="shared" si="3"/>
        <v>0</v>
      </c>
      <c r="M45" s="129">
        <f>NPA_PS_14!N45</f>
        <v>0</v>
      </c>
      <c r="N45" s="129">
        <f t="shared" si="0"/>
        <v>0</v>
      </c>
      <c r="O45" s="130">
        <f>NPA_13!D45</f>
        <v>0</v>
      </c>
      <c r="P45" s="129">
        <f t="shared" si="1"/>
        <v>0</v>
      </c>
      <c r="Q45" s="129">
        <f>K45+NPA_PS_14!M45</f>
        <v>0</v>
      </c>
      <c r="R45" s="129">
        <f>NPA_13!C45</f>
        <v>0</v>
      </c>
      <c r="S45" s="5">
        <f t="shared" si="4"/>
        <v>0</v>
      </c>
    </row>
    <row r="46" spans="1:19" ht="13.5" x14ac:dyDescent="0.2">
      <c r="A46" s="53">
        <v>40</v>
      </c>
      <c r="B46" s="54" t="s">
        <v>77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f t="shared" si="2"/>
        <v>0</v>
      </c>
      <c r="L46" s="98">
        <f t="shared" si="3"/>
        <v>0</v>
      </c>
      <c r="M46" s="129">
        <f>NPA_PS_14!N46</f>
        <v>0</v>
      </c>
      <c r="N46" s="129">
        <f t="shared" si="0"/>
        <v>0</v>
      </c>
      <c r="O46" s="130">
        <f>NPA_13!D46</f>
        <v>0</v>
      </c>
      <c r="P46" s="129">
        <f t="shared" si="1"/>
        <v>0</v>
      </c>
      <c r="Q46" s="129">
        <f>K46+NPA_PS_14!M46</f>
        <v>0</v>
      </c>
      <c r="R46" s="129">
        <f>NPA_13!C46</f>
        <v>0</v>
      </c>
      <c r="S46" s="5">
        <f t="shared" si="4"/>
        <v>0</v>
      </c>
    </row>
    <row r="47" spans="1:19" ht="13.5" x14ac:dyDescent="0.2">
      <c r="A47" s="53">
        <v>41</v>
      </c>
      <c r="B47" s="54" t="s">
        <v>215</v>
      </c>
      <c r="C47" s="98">
        <v>0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f t="shared" si="2"/>
        <v>0</v>
      </c>
      <c r="L47" s="98">
        <f t="shared" si="3"/>
        <v>0</v>
      </c>
      <c r="M47" s="129">
        <f>NPA_PS_14!N47</f>
        <v>0</v>
      </c>
      <c r="N47" s="129">
        <f t="shared" si="0"/>
        <v>0</v>
      </c>
      <c r="O47" s="130">
        <f>NPA_13!D47</f>
        <v>0</v>
      </c>
      <c r="P47" s="129">
        <f t="shared" si="1"/>
        <v>0</v>
      </c>
      <c r="Q47" s="129">
        <f>K47+NPA_PS_14!M47</f>
        <v>0</v>
      </c>
      <c r="R47" s="129">
        <f>NPA_13!C47</f>
        <v>0</v>
      </c>
      <c r="S47" s="5">
        <f t="shared" si="4"/>
        <v>0</v>
      </c>
    </row>
    <row r="48" spans="1:19" ht="13.5" x14ac:dyDescent="0.2">
      <c r="A48" s="53">
        <v>42</v>
      </c>
      <c r="B48" s="54" t="s">
        <v>76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f t="shared" si="2"/>
        <v>0</v>
      </c>
      <c r="L48" s="98">
        <f t="shared" si="3"/>
        <v>0</v>
      </c>
      <c r="M48" s="129">
        <f>NPA_PS_14!N48</f>
        <v>33</v>
      </c>
      <c r="N48" s="129">
        <f t="shared" si="0"/>
        <v>33</v>
      </c>
      <c r="O48" s="130">
        <f>NPA_13!D48</f>
        <v>33</v>
      </c>
      <c r="P48" s="129">
        <f t="shared" si="1"/>
        <v>0</v>
      </c>
      <c r="Q48" s="129">
        <f>K48+NPA_PS_14!M48</f>
        <v>745</v>
      </c>
      <c r="R48" s="129">
        <f>NPA_13!C48</f>
        <v>745</v>
      </c>
      <c r="S48" s="5">
        <f t="shared" si="4"/>
        <v>0</v>
      </c>
    </row>
    <row r="49" spans="1:19" ht="13.5" x14ac:dyDescent="0.2">
      <c r="A49" s="215"/>
      <c r="B49" s="191" t="s">
        <v>313</v>
      </c>
      <c r="C49" s="256">
        <f>SUM(C28:C48)</f>
        <v>39</v>
      </c>
      <c r="D49" s="256">
        <f t="shared" ref="D49:L49" si="6">SUM(D28:D48)</f>
        <v>1369.9634905</v>
      </c>
      <c r="E49" s="256">
        <f t="shared" si="6"/>
        <v>134</v>
      </c>
      <c r="F49" s="256">
        <f t="shared" si="6"/>
        <v>1201.73</v>
      </c>
      <c r="G49" s="256">
        <f t="shared" si="6"/>
        <v>0</v>
      </c>
      <c r="H49" s="256">
        <f t="shared" si="6"/>
        <v>0</v>
      </c>
      <c r="I49" s="256">
        <f t="shared" si="6"/>
        <v>19057</v>
      </c>
      <c r="J49" s="256">
        <f t="shared" si="6"/>
        <v>33637.29</v>
      </c>
      <c r="K49" s="256">
        <f t="shared" si="6"/>
        <v>19230</v>
      </c>
      <c r="L49" s="256">
        <f t="shared" si="6"/>
        <v>36208.983490499995</v>
      </c>
      <c r="M49" s="129">
        <f>NPA_PS_14!N49</f>
        <v>72698.98</v>
      </c>
      <c r="N49" s="129">
        <f t="shared" si="0"/>
        <v>108907.9634905</v>
      </c>
      <c r="O49" s="130">
        <f>NPA_13!D49</f>
        <v>108907.0795679</v>
      </c>
      <c r="P49" s="129">
        <f t="shared" si="1"/>
        <v>0.88392259999818634</v>
      </c>
      <c r="Q49" s="129">
        <f>K49+NPA_PS_14!M49</f>
        <v>89143</v>
      </c>
      <c r="R49" s="129">
        <f>NPA_13!C49</f>
        <v>89143</v>
      </c>
      <c r="S49" s="5">
        <f t="shared" si="4"/>
        <v>0</v>
      </c>
    </row>
    <row r="50" spans="1:19" ht="13.5" x14ac:dyDescent="0.2">
      <c r="A50" s="53">
        <v>43</v>
      </c>
      <c r="B50" s="54" t="s">
        <v>46</v>
      </c>
      <c r="C50" s="98">
        <v>704</v>
      </c>
      <c r="D50" s="98">
        <v>1492.5</v>
      </c>
      <c r="E50" s="98">
        <v>47</v>
      </c>
      <c r="F50" s="98">
        <v>140.6</v>
      </c>
      <c r="G50" s="98">
        <v>0</v>
      </c>
      <c r="H50" s="98">
        <v>0</v>
      </c>
      <c r="I50" s="98">
        <v>6346</v>
      </c>
      <c r="J50" s="98">
        <v>2539.6</v>
      </c>
      <c r="K50" s="98">
        <f t="shared" si="2"/>
        <v>7097</v>
      </c>
      <c r="L50" s="98">
        <f t="shared" si="3"/>
        <v>4172.7</v>
      </c>
      <c r="M50" s="129">
        <f>NPA_PS_14!N50</f>
        <v>57936.85</v>
      </c>
      <c r="N50" s="129">
        <f t="shared" si="0"/>
        <v>62109.549999999996</v>
      </c>
      <c r="O50" s="130">
        <f>NPA_13!D50</f>
        <v>62109.55</v>
      </c>
      <c r="P50" s="129">
        <f t="shared" si="1"/>
        <v>0</v>
      </c>
      <c r="Q50" s="129">
        <f>K50+NPA_PS_14!M50</f>
        <v>104174</v>
      </c>
      <c r="R50" s="129">
        <f>NPA_13!C50</f>
        <v>104174</v>
      </c>
      <c r="S50" s="5">
        <f t="shared" si="4"/>
        <v>0</v>
      </c>
    </row>
    <row r="51" spans="1:19" ht="13.5" x14ac:dyDescent="0.2">
      <c r="A51" s="53">
        <v>44</v>
      </c>
      <c r="B51" s="54" t="s">
        <v>216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2064</v>
      </c>
      <c r="J51" s="98">
        <v>1152</v>
      </c>
      <c r="K51" s="98">
        <f t="shared" si="2"/>
        <v>2064</v>
      </c>
      <c r="L51" s="98">
        <f t="shared" si="3"/>
        <v>1152</v>
      </c>
      <c r="M51" s="129">
        <f>NPA_PS_14!N51</f>
        <v>59601</v>
      </c>
      <c r="N51" s="129">
        <f t="shared" si="0"/>
        <v>60753</v>
      </c>
      <c r="O51" s="130">
        <f>NPA_13!D51</f>
        <v>60753</v>
      </c>
      <c r="P51" s="129">
        <f t="shared" si="1"/>
        <v>0</v>
      </c>
      <c r="Q51" s="129">
        <f>K51+NPA_PS_14!M51</f>
        <v>89762</v>
      </c>
      <c r="R51" s="129">
        <f>NPA_13!C51</f>
        <v>89762</v>
      </c>
      <c r="S51" s="5">
        <f t="shared" si="4"/>
        <v>0</v>
      </c>
    </row>
    <row r="52" spans="1:19" ht="13.5" x14ac:dyDescent="0.2">
      <c r="A52" s="53">
        <v>45</v>
      </c>
      <c r="B52" s="54" t="s">
        <v>52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1138</v>
      </c>
      <c r="J52" s="98">
        <v>1333.03</v>
      </c>
      <c r="K52" s="98">
        <f t="shared" si="2"/>
        <v>1138</v>
      </c>
      <c r="L52" s="98">
        <f t="shared" si="3"/>
        <v>1333.03</v>
      </c>
      <c r="M52" s="129">
        <f>NPA_PS_14!N52</f>
        <v>24513.279999999999</v>
      </c>
      <c r="N52" s="129">
        <f t="shared" si="0"/>
        <v>25846.309999999998</v>
      </c>
      <c r="O52" s="130">
        <f>NPA_13!D52</f>
        <v>25846.31</v>
      </c>
      <c r="P52" s="129">
        <f t="shared" si="1"/>
        <v>0</v>
      </c>
      <c r="Q52" s="129">
        <f>K52+NPA_PS_14!M52</f>
        <v>29904</v>
      </c>
      <c r="R52" s="129">
        <f>NPA_13!C52</f>
        <v>29904</v>
      </c>
      <c r="S52" s="5">
        <f t="shared" si="4"/>
        <v>0</v>
      </c>
    </row>
    <row r="53" spans="1:19" ht="13.5" x14ac:dyDescent="0.2">
      <c r="A53" s="215"/>
      <c r="B53" s="191" t="s">
        <v>352</v>
      </c>
      <c r="C53" s="256">
        <f>SUM(C50:C52)</f>
        <v>704</v>
      </c>
      <c r="D53" s="256">
        <f t="shared" ref="D53:L53" si="7">SUM(D50:D52)</f>
        <v>1492.5</v>
      </c>
      <c r="E53" s="256">
        <f t="shared" si="7"/>
        <v>47</v>
      </c>
      <c r="F53" s="256">
        <f t="shared" si="7"/>
        <v>140.6</v>
      </c>
      <c r="G53" s="256">
        <f t="shared" si="7"/>
        <v>0</v>
      </c>
      <c r="H53" s="256">
        <f t="shared" si="7"/>
        <v>0</v>
      </c>
      <c r="I53" s="256">
        <f t="shared" si="7"/>
        <v>9548</v>
      </c>
      <c r="J53" s="256">
        <f t="shared" si="7"/>
        <v>5024.63</v>
      </c>
      <c r="K53" s="256">
        <f t="shared" si="7"/>
        <v>10299</v>
      </c>
      <c r="L53" s="256">
        <f t="shared" si="7"/>
        <v>6657.73</v>
      </c>
      <c r="M53" s="129">
        <f>NPA_PS_14!N53</f>
        <v>142051.13</v>
      </c>
      <c r="N53" s="129">
        <f t="shared" si="0"/>
        <v>148708.86000000002</v>
      </c>
      <c r="O53" s="130">
        <f>NPA_13!D53</f>
        <v>148708.86000000002</v>
      </c>
      <c r="P53" s="129">
        <f t="shared" si="1"/>
        <v>0</v>
      </c>
      <c r="Q53" s="129">
        <f>K53+NPA_PS_14!M53</f>
        <v>223840</v>
      </c>
      <c r="R53" s="129">
        <f>NPA_13!C53</f>
        <v>223840</v>
      </c>
      <c r="S53" s="5">
        <f t="shared" si="4"/>
        <v>0</v>
      </c>
    </row>
    <row r="54" spans="1:19" ht="13.5" x14ac:dyDescent="0.2">
      <c r="A54" s="53">
        <v>46</v>
      </c>
      <c r="B54" s="54" t="s">
        <v>314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f t="shared" si="2"/>
        <v>0</v>
      </c>
      <c r="L54" s="98">
        <f t="shared" si="3"/>
        <v>0</v>
      </c>
      <c r="M54" s="129">
        <f>NPA_PS_14!N54</f>
        <v>0</v>
      </c>
      <c r="N54" s="129">
        <f t="shared" si="0"/>
        <v>0</v>
      </c>
      <c r="O54" s="130">
        <f>NPA_13!D54</f>
        <v>0</v>
      </c>
      <c r="P54" s="129">
        <f t="shared" si="1"/>
        <v>0</v>
      </c>
      <c r="Q54" s="129">
        <f>K54+NPA_PS_14!M54</f>
        <v>0</v>
      </c>
      <c r="R54" s="129">
        <f>NPA_13!C54</f>
        <v>0</v>
      </c>
      <c r="S54" s="5">
        <f t="shared" si="4"/>
        <v>0</v>
      </c>
    </row>
    <row r="55" spans="1:19" ht="13.5" x14ac:dyDescent="0.2">
      <c r="A55" s="53">
        <v>47</v>
      </c>
      <c r="B55" s="54" t="s">
        <v>241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f t="shared" si="2"/>
        <v>0</v>
      </c>
      <c r="L55" s="98">
        <f t="shared" si="3"/>
        <v>0</v>
      </c>
      <c r="M55" s="129">
        <f>NPA_PS_14!N55</f>
        <v>321879</v>
      </c>
      <c r="N55" s="129">
        <f t="shared" si="0"/>
        <v>321879</v>
      </c>
      <c r="O55" s="130">
        <f>NPA_13!D55</f>
        <v>321879</v>
      </c>
      <c r="P55" s="129">
        <f t="shared" si="1"/>
        <v>0</v>
      </c>
      <c r="Q55" s="129">
        <f>K55+NPA_PS_14!M55</f>
        <v>521605</v>
      </c>
      <c r="R55" s="129">
        <f>NPA_13!C55</f>
        <v>521605</v>
      </c>
      <c r="S55" s="5">
        <f t="shared" si="4"/>
        <v>0</v>
      </c>
    </row>
    <row r="56" spans="1:19" ht="13.5" x14ac:dyDescent="0.2">
      <c r="A56" s="53">
        <v>48</v>
      </c>
      <c r="B56" s="54" t="s">
        <v>315</v>
      </c>
      <c r="C56" s="98">
        <v>0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8">
        <v>0</v>
      </c>
      <c r="K56" s="98">
        <f t="shared" si="2"/>
        <v>0</v>
      </c>
      <c r="L56" s="98">
        <f t="shared" si="3"/>
        <v>0</v>
      </c>
      <c r="M56" s="129">
        <f>NPA_PS_14!N56</f>
        <v>0</v>
      </c>
      <c r="N56" s="129">
        <f t="shared" si="0"/>
        <v>0</v>
      </c>
      <c r="O56" s="130">
        <f>NPA_13!D56</f>
        <v>0</v>
      </c>
      <c r="P56" s="129">
        <f t="shared" si="1"/>
        <v>0</v>
      </c>
      <c r="Q56" s="129">
        <f>K56+NPA_PS_14!M56</f>
        <v>0</v>
      </c>
      <c r="R56" s="129">
        <f>NPA_13!C56</f>
        <v>0</v>
      </c>
      <c r="S56" s="5">
        <f t="shared" si="4"/>
        <v>0</v>
      </c>
    </row>
    <row r="57" spans="1:19" ht="13.5" x14ac:dyDescent="0.2">
      <c r="A57" s="53">
        <v>49</v>
      </c>
      <c r="B57" s="54" t="s">
        <v>350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f t="shared" si="2"/>
        <v>0</v>
      </c>
      <c r="L57" s="98">
        <f t="shared" si="3"/>
        <v>0</v>
      </c>
      <c r="M57" s="129">
        <f>NPA_PS_14!N57</f>
        <v>0</v>
      </c>
      <c r="N57" s="129">
        <f t="shared" si="0"/>
        <v>0</v>
      </c>
      <c r="O57" s="130">
        <f>NPA_13!D57</f>
        <v>0</v>
      </c>
      <c r="P57" s="129">
        <f t="shared" si="1"/>
        <v>0</v>
      </c>
      <c r="Q57" s="129">
        <f>K57+NPA_PS_14!M57</f>
        <v>0</v>
      </c>
      <c r="R57" s="129">
        <f>NPA_13!C57</f>
        <v>0</v>
      </c>
      <c r="S57" s="5">
        <f t="shared" si="4"/>
        <v>0</v>
      </c>
    </row>
    <row r="58" spans="1:19" ht="13.5" x14ac:dyDescent="0.2">
      <c r="A58" s="215"/>
      <c r="B58" s="191" t="s">
        <v>316</v>
      </c>
      <c r="C58" s="256">
        <f>SUM(C54:C57)</f>
        <v>0</v>
      </c>
      <c r="D58" s="256">
        <f t="shared" ref="D58:L58" si="8">SUM(D54:D57)</f>
        <v>0</v>
      </c>
      <c r="E58" s="256">
        <f t="shared" si="8"/>
        <v>0</v>
      </c>
      <c r="F58" s="256">
        <f t="shared" si="8"/>
        <v>0</v>
      </c>
      <c r="G58" s="256">
        <f t="shared" si="8"/>
        <v>0</v>
      </c>
      <c r="H58" s="256">
        <f t="shared" si="8"/>
        <v>0</v>
      </c>
      <c r="I58" s="256">
        <f t="shared" si="8"/>
        <v>0</v>
      </c>
      <c r="J58" s="256">
        <f t="shared" si="8"/>
        <v>0</v>
      </c>
      <c r="K58" s="256">
        <f t="shared" si="8"/>
        <v>0</v>
      </c>
      <c r="L58" s="256">
        <f t="shared" si="8"/>
        <v>0</v>
      </c>
      <c r="M58" s="129">
        <f>NPA_PS_14!N58</f>
        <v>321879</v>
      </c>
      <c r="N58" s="129">
        <f t="shared" si="0"/>
        <v>321879</v>
      </c>
      <c r="O58" s="130">
        <f>NPA_13!D58</f>
        <v>321879</v>
      </c>
      <c r="P58" s="129">
        <f t="shared" si="1"/>
        <v>0</v>
      </c>
      <c r="Q58" s="129">
        <f>K58+NPA_PS_14!M58</f>
        <v>521605</v>
      </c>
      <c r="R58" s="129">
        <f>NPA_13!C58</f>
        <v>521605</v>
      </c>
      <c r="S58" s="5">
        <f t="shared" si="4"/>
        <v>0</v>
      </c>
    </row>
    <row r="59" spans="1:19" ht="13.5" x14ac:dyDescent="0.2">
      <c r="A59" s="215"/>
      <c r="B59" s="191" t="s">
        <v>242</v>
      </c>
      <c r="C59" s="256">
        <f>C58+C53+C49+C27</f>
        <v>7347</v>
      </c>
      <c r="D59" s="256">
        <f t="shared" ref="D59:L59" si="9">D58+D53+D49+D27</f>
        <v>143650.58349049999</v>
      </c>
      <c r="E59" s="256">
        <f t="shared" si="9"/>
        <v>1284</v>
      </c>
      <c r="F59" s="256">
        <f t="shared" si="9"/>
        <v>17511.239999999998</v>
      </c>
      <c r="G59" s="256">
        <f t="shared" si="9"/>
        <v>925</v>
      </c>
      <c r="H59" s="256">
        <f t="shared" si="9"/>
        <v>6084.25</v>
      </c>
      <c r="I59" s="256">
        <f t="shared" si="9"/>
        <v>54930</v>
      </c>
      <c r="J59" s="256">
        <f t="shared" si="9"/>
        <v>384607.77999999997</v>
      </c>
      <c r="K59" s="256">
        <f t="shared" si="9"/>
        <v>64486</v>
      </c>
      <c r="L59" s="256">
        <f t="shared" si="9"/>
        <v>551853.85349050001</v>
      </c>
      <c r="M59" s="129">
        <f>NPA_PS_14!N59</f>
        <v>1325480.47</v>
      </c>
      <c r="N59" s="129">
        <f t="shared" si="0"/>
        <v>1877334.3234905</v>
      </c>
      <c r="O59" s="130">
        <f>NPA_13!D59</f>
        <v>1877333.4695678998</v>
      </c>
      <c r="P59" s="129">
        <f t="shared" si="1"/>
        <v>0.85392260015942156</v>
      </c>
      <c r="Q59" s="129">
        <f>K59+NPA_PS_14!M59</f>
        <v>1293898</v>
      </c>
      <c r="R59" s="129">
        <f>NPA_13!C59</f>
        <v>1293898</v>
      </c>
      <c r="S59" s="5">
        <f t="shared" si="4"/>
        <v>0</v>
      </c>
    </row>
  </sheetData>
  <autoFilter ref="M5:S59"/>
  <mergeCells count="10">
    <mergeCell ref="A1:L1"/>
    <mergeCell ref="A2:L2"/>
    <mergeCell ref="K4:L4"/>
    <mergeCell ref="E4:F4"/>
    <mergeCell ref="G4:H4"/>
    <mergeCell ref="I4:J4"/>
    <mergeCell ref="I3:J3"/>
    <mergeCell ref="A4:A5"/>
    <mergeCell ref="B4:B5"/>
    <mergeCell ref="C4:D4"/>
  </mergeCells>
  <conditionalFormatting sqref="I3">
    <cfRule type="cellIs" dxfId="15" priority="7" operator="lessThan">
      <formula>0</formula>
    </cfRule>
  </conditionalFormatting>
  <pageMargins left="0.7" right="0.45" top="0.25" bottom="0.25" header="0.3" footer="0.3"/>
  <pageSetup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V59"/>
  <sheetViews>
    <sheetView zoomScale="106" zoomScaleNormal="106" workbookViewId="0">
      <pane xSplit="2" ySplit="5" topLeftCell="F48" activePane="bottomRight" state="frozen"/>
      <selection pane="topRight" activeCell="C1" sqref="C1"/>
      <selection pane="bottomLeft" activeCell="A6" sqref="A6"/>
      <selection pane="bottomRight" activeCell="V26" sqref="V26"/>
    </sheetView>
  </sheetViews>
  <sheetFormatPr defaultRowHeight="12.75" x14ac:dyDescent="0.2"/>
  <cols>
    <col min="1" max="1" width="4.28515625" style="4" customWidth="1"/>
    <col min="2" max="2" width="24.42578125" style="4" bestFit="1" customWidth="1"/>
    <col min="3" max="3" width="8" style="5" bestFit="1" customWidth="1"/>
    <col min="4" max="4" width="8" style="5" customWidth="1"/>
    <col min="5" max="5" width="8.28515625" style="5" customWidth="1"/>
    <col min="6" max="6" width="10.42578125" style="5" bestFit="1" customWidth="1"/>
    <col min="7" max="7" width="8" style="28" bestFit="1" customWidth="1"/>
    <col min="8" max="8" width="7.7109375" style="5" bestFit="1" customWidth="1"/>
    <col min="9" max="9" width="8" style="5" bestFit="1" customWidth="1"/>
    <col min="10" max="10" width="8.42578125" style="5" bestFit="1" customWidth="1"/>
    <col min="11" max="11" width="9" style="5" bestFit="1" customWidth="1"/>
    <col min="12" max="12" width="8" style="28" bestFit="1" customWidth="1"/>
    <col min="13" max="14" width="9" style="5" bestFit="1" customWidth="1"/>
    <col min="15" max="16" width="10.42578125" style="5" bestFit="1" customWidth="1"/>
    <col min="17" max="17" width="8" style="28" bestFit="1" customWidth="1"/>
    <col min="18" max="18" width="8.7109375" style="5" bestFit="1" customWidth="1"/>
    <col min="19" max="19" width="8" style="5" bestFit="1" customWidth="1"/>
    <col min="20" max="20" width="8.7109375" style="5" bestFit="1" customWidth="1"/>
    <col min="21" max="21" width="9.140625" style="5" bestFit="1" customWidth="1"/>
    <col min="22" max="22" width="8" style="28" bestFit="1" customWidth="1"/>
    <col min="23" max="16384" width="9.140625" style="4"/>
  </cols>
  <sheetData>
    <row r="1" spans="1:22" ht="18.75" customHeight="1" x14ac:dyDescent="0.2">
      <c r="A1" s="445" t="s">
        <v>332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</row>
    <row r="2" spans="1:22" ht="15.75" x14ac:dyDescent="0.2">
      <c r="A2" s="446" t="s">
        <v>31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</row>
    <row r="3" spans="1:22" ht="14.25" x14ac:dyDescent="0.2">
      <c r="A3" s="80"/>
      <c r="B3" s="2" t="s">
        <v>12</v>
      </c>
      <c r="C3" s="82"/>
      <c r="D3" s="26"/>
      <c r="E3" s="26"/>
      <c r="F3" s="26"/>
      <c r="G3" s="30"/>
      <c r="H3" s="26"/>
      <c r="I3" s="26"/>
      <c r="J3" s="427"/>
      <c r="K3" s="427"/>
      <c r="L3" s="175"/>
      <c r="M3" s="82"/>
      <c r="N3" s="431" t="s">
        <v>171</v>
      </c>
      <c r="O3" s="431"/>
      <c r="P3" s="100"/>
    </row>
    <row r="4" spans="1:22" ht="39.950000000000003" customHeight="1" x14ac:dyDescent="0.2">
      <c r="A4" s="447" t="s">
        <v>2</v>
      </c>
      <c r="B4" s="447" t="s">
        <v>3</v>
      </c>
      <c r="C4" s="441" t="s">
        <v>113</v>
      </c>
      <c r="D4" s="442"/>
      <c r="E4" s="441" t="s">
        <v>42</v>
      </c>
      <c r="F4" s="442"/>
      <c r="G4" s="450" t="s">
        <v>118</v>
      </c>
      <c r="H4" s="441" t="s">
        <v>114</v>
      </c>
      <c r="I4" s="442"/>
      <c r="J4" s="441" t="s">
        <v>41</v>
      </c>
      <c r="K4" s="442"/>
      <c r="L4" s="450" t="s">
        <v>118</v>
      </c>
      <c r="M4" s="441" t="s">
        <v>115</v>
      </c>
      <c r="N4" s="442"/>
      <c r="O4" s="441" t="s">
        <v>40</v>
      </c>
      <c r="P4" s="449"/>
      <c r="Q4" s="443" t="s">
        <v>97</v>
      </c>
      <c r="R4" s="441" t="s">
        <v>172</v>
      </c>
      <c r="S4" s="442"/>
      <c r="T4" s="441" t="s">
        <v>298</v>
      </c>
      <c r="U4" s="449"/>
      <c r="V4" s="443" t="s">
        <v>97</v>
      </c>
    </row>
    <row r="5" spans="1:22" x14ac:dyDescent="0.2">
      <c r="A5" s="448"/>
      <c r="B5" s="448"/>
      <c r="C5" s="176" t="s">
        <v>22</v>
      </c>
      <c r="D5" s="176" t="s">
        <v>23</v>
      </c>
      <c r="E5" s="176" t="s">
        <v>22</v>
      </c>
      <c r="F5" s="176" t="s">
        <v>23</v>
      </c>
      <c r="G5" s="451"/>
      <c r="H5" s="176" t="s">
        <v>22</v>
      </c>
      <c r="I5" s="176" t="s">
        <v>23</v>
      </c>
      <c r="J5" s="176" t="s">
        <v>22</v>
      </c>
      <c r="K5" s="176" t="s">
        <v>23</v>
      </c>
      <c r="L5" s="451"/>
      <c r="M5" s="176" t="s">
        <v>22</v>
      </c>
      <c r="N5" s="176" t="s">
        <v>23</v>
      </c>
      <c r="O5" s="176" t="s">
        <v>22</v>
      </c>
      <c r="P5" s="177" t="s">
        <v>23</v>
      </c>
      <c r="Q5" s="444"/>
      <c r="R5" s="176" t="s">
        <v>22</v>
      </c>
      <c r="S5" s="176" t="s">
        <v>23</v>
      </c>
      <c r="T5" s="176" t="s">
        <v>22</v>
      </c>
      <c r="U5" s="177" t="s">
        <v>23</v>
      </c>
      <c r="V5" s="444"/>
    </row>
    <row r="6" spans="1:22" ht="14.1" customHeight="1" x14ac:dyDescent="0.2">
      <c r="A6" s="53">
        <v>1</v>
      </c>
      <c r="B6" s="54" t="s">
        <v>55</v>
      </c>
      <c r="C6" s="98">
        <v>1203</v>
      </c>
      <c r="D6" s="98">
        <v>1399</v>
      </c>
      <c r="E6" s="98">
        <v>9467</v>
      </c>
      <c r="F6" s="98">
        <v>20656</v>
      </c>
      <c r="G6" s="132">
        <f>D6*100/F6</f>
        <v>6.7728505034856701</v>
      </c>
      <c r="H6" s="98">
        <v>433</v>
      </c>
      <c r="I6" s="98">
        <v>689</v>
      </c>
      <c r="J6" s="98">
        <v>1444</v>
      </c>
      <c r="K6" s="98">
        <v>5492</v>
      </c>
      <c r="L6" s="132">
        <f>I6*100/K6</f>
        <v>12.545520757465404</v>
      </c>
      <c r="M6" s="98">
        <v>336</v>
      </c>
      <c r="N6" s="98">
        <v>297</v>
      </c>
      <c r="O6" s="98">
        <v>12210</v>
      </c>
      <c r="P6" s="98">
        <v>10444</v>
      </c>
      <c r="Q6" s="132">
        <f>N6*100/P6</f>
        <v>2.8437380314055916</v>
      </c>
      <c r="R6" s="98">
        <v>227</v>
      </c>
      <c r="S6" s="98">
        <v>198</v>
      </c>
      <c r="T6" s="98">
        <f>'Weaker Sec_7'!G6</f>
        <v>1320</v>
      </c>
      <c r="U6" s="98">
        <f>'Weaker Sec_7'!H6</f>
        <v>818</v>
      </c>
      <c r="V6" s="132">
        <f>S6*100/U6</f>
        <v>24.205378973105134</v>
      </c>
    </row>
    <row r="7" spans="1:22" ht="14.1" customHeight="1" x14ac:dyDescent="0.2">
      <c r="A7" s="53">
        <v>2</v>
      </c>
      <c r="B7" s="54" t="s">
        <v>56</v>
      </c>
      <c r="C7" s="236">
        <v>83</v>
      </c>
      <c r="D7" s="236">
        <v>102</v>
      </c>
      <c r="E7" s="236">
        <v>557</v>
      </c>
      <c r="F7" s="236">
        <v>699</v>
      </c>
      <c r="G7" s="132">
        <f t="shared" ref="G7:G59" si="0">D7*100/F7</f>
        <v>14.592274678111588</v>
      </c>
      <c r="H7" s="236">
        <v>9</v>
      </c>
      <c r="I7" s="236">
        <v>15</v>
      </c>
      <c r="J7" s="236">
        <v>68</v>
      </c>
      <c r="K7" s="236">
        <v>242.25</v>
      </c>
      <c r="L7" s="132">
        <f t="shared" ref="L7:L59" si="1">I7*100/K7</f>
        <v>6.1919504643962853</v>
      </c>
      <c r="M7" s="236">
        <v>0</v>
      </c>
      <c r="N7" s="236">
        <v>0</v>
      </c>
      <c r="O7" s="236">
        <v>0</v>
      </c>
      <c r="P7" s="236">
        <v>0</v>
      </c>
      <c r="Q7" s="132">
        <v>0</v>
      </c>
      <c r="R7" s="236">
        <v>0</v>
      </c>
      <c r="S7" s="236">
        <v>0</v>
      </c>
      <c r="T7" s="98">
        <f>'Weaker Sec_7'!G7</f>
        <v>3</v>
      </c>
      <c r="U7" s="98">
        <f>'Weaker Sec_7'!H7</f>
        <v>0.62</v>
      </c>
      <c r="V7" s="132">
        <f t="shared" ref="V7:V59" si="2">S7*100/U7</f>
        <v>0</v>
      </c>
    </row>
    <row r="8" spans="1:22" ht="14.1" customHeight="1" x14ac:dyDescent="0.2">
      <c r="A8" s="53">
        <v>3</v>
      </c>
      <c r="B8" s="54" t="s">
        <v>57</v>
      </c>
      <c r="C8" s="236">
        <v>1452</v>
      </c>
      <c r="D8" s="236">
        <v>2252</v>
      </c>
      <c r="E8" s="236">
        <v>5256</v>
      </c>
      <c r="F8" s="236">
        <v>15201</v>
      </c>
      <c r="G8" s="132">
        <f t="shared" si="0"/>
        <v>14.814814814814815</v>
      </c>
      <c r="H8" s="236">
        <v>652</v>
      </c>
      <c r="I8" s="236">
        <v>1985</v>
      </c>
      <c r="J8" s="236">
        <v>4752</v>
      </c>
      <c r="K8" s="236">
        <v>22452</v>
      </c>
      <c r="L8" s="132">
        <f t="shared" si="1"/>
        <v>8.8410831997149479</v>
      </c>
      <c r="M8" s="236">
        <v>4102</v>
      </c>
      <c r="N8" s="236">
        <v>2455</v>
      </c>
      <c r="O8" s="236">
        <v>27404</v>
      </c>
      <c r="P8" s="236">
        <v>18512</v>
      </c>
      <c r="Q8" s="132">
        <f t="shared" ref="Q8:Q59" si="3">N8*100/P8</f>
        <v>13.261668107173724</v>
      </c>
      <c r="R8" s="236">
        <v>178</v>
      </c>
      <c r="S8" s="236">
        <v>319</v>
      </c>
      <c r="T8" s="98">
        <f>'Weaker Sec_7'!G8</f>
        <v>995</v>
      </c>
      <c r="U8" s="98">
        <f>'Weaker Sec_7'!H8</f>
        <v>1232</v>
      </c>
      <c r="V8" s="132">
        <f t="shared" si="2"/>
        <v>25.892857142857142</v>
      </c>
    </row>
    <row r="9" spans="1:22" ht="14.1" customHeight="1" x14ac:dyDescent="0.2">
      <c r="A9" s="53">
        <v>4</v>
      </c>
      <c r="B9" s="54" t="s">
        <v>58</v>
      </c>
      <c r="C9" s="236">
        <v>90</v>
      </c>
      <c r="D9" s="236">
        <v>456</v>
      </c>
      <c r="E9" s="236">
        <v>1576</v>
      </c>
      <c r="F9" s="236">
        <v>43729</v>
      </c>
      <c r="G9" s="132">
        <f t="shared" si="0"/>
        <v>1.0427862516865238</v>
      </c>
      <c r="H9" s="236">
        <v>33</v>
      </c>
      <c r="I9" s="236">
        <v>142</v>
      </c>
      <c r="J9" s="236">
        <v>249</v>
      </c>
      <c r="K9" s="236">
        <v>9990</v>
      </c>
      <c r="L9" s="132">
        <f t="shared" si="1"/>
        <v>1.4214214214214214</v>
      </c>
      <c r="M9" s="236">
        <v>544</v>
      </c>
      <c r="N9" s="236">
        <v>376</v>
      </c>
      <c r="O9" s="236">
        <v>66780</v>
      </c>
      <c r="P9" s="236">
        <v>45231</v>
      </c>
      <c r="Q9" s="132">
        <f t="shared" si="3"/>
        <v>0.83128827574008979</v>
      </c>
      <c r="R9" s="236">
        <v>19</v>
      </c>
      <c r="S9" s="236">
        <v>18</v>
      </c>
      <c r="T9" s="98">
        <f>'Weaker Sec_7'!G9</f>
        <v>7262</v>
      </c>
      <c r="U9" s="98">
        <f>'Weaker Sec_7'!H9</f>
        <v>8637</v>
      </c>
      <c r="V9" s="132">
        <f t="shared" si="2"/>
        <v>0.20840569642236889</v>
      </c>
    </row>
    <row r="10" spans="1:22" ht="14.1" customHeight="1" x14ac:dyDescent="0.2">
      <c r="A10" s="53">
        <v>5</v>
      </c>
      <c r="B10" s="54" t="s">
        <v>59</v>
      </c>
      <c r="C10" s="236">
        <v>540</v>
      </c>
      <c r="D10" s="236">
        <v>1272</v>
      </c>
      <c r="E10" s="236">
        <v>3380</v>
      </c>
      <c r="F10" s="236">
        <v>24278</v>
      </c>
      <c r="G10" s="132">
        <f t="shared" si="0"/>
        <v>5.2393113106516189</v>
      </c>
      <c r="H10" s="236">
        <v>123</v>
      </c>
      <c r="I10" s="236">
        <v>387</v>
      </c>
      <c r="J10" s="236">
        <v>668</v>
      </c>
      <c r="K10" s="236">
        <v>1183</v>
      </c>
      <c r="L10" s="132">
        <f t="shared" si="1"/>
        <v>32.713440405748095</v>
      </c>
      <c r="M10" s="236">
        <v>3158</v>
      </c>
      <c r="N10" s="236">
        <v>3305</v>
      </c>
      <c r="O10" s="236">
        <v>12223</v>
      </c>
      <c r="P10" s="236">
        <v>12046</v>
      </c>
      <c r="Q10" s="132">
        <f t="shared" si="3"/>
        <v>27.436493441806409</v>
      </c>
      <c r="R10" s="236">
        <v>121</v>
      </c>
      <c r="S10" s="236">
        <v>77</v>
      </c>
      <c r="T10" s="98">
        <f>'Weaker Sec_7'!G10</f>
        <v>275</v>
      </c>
      <c r="U10" s="98">
        <f>'Weaker Sec_7'!H10</f>
        <v>176.81</v>
      </c>
      <c r="V10" s="132">
        <f t="shared" si="2"/>
        <v>43.549572987953169</v>
      </c>
    </row>
    <row r="11" spans="1:22" ht="14.1" customHeight="1" x14ac:dyDescent="0.2">
      <c r="A11" s="53">
        <v>6</v>
      </c>
      <c r="B11" s="54" t="s">
        <v>60</v>
      </c>
      <c r="C11" s="236">
        <v>480</v>
      </c>
      <c r="D11" s="236">
        <v>405</v>
      </c>
      <c r="E11" s="236">
        <v>3465</v>
      </c>
      <c r="F11" s="236">
        <v>9005</v>
      </c>
      <c r="G11" s="132">
        <f t="shared" si="0"/>
        <v>4.4975013881177119</v>
      </c>
      <c r="H11" s="236">
        <v>90</v>
      </c>
      <c r="I11" s="236">
        <v>205</v>
      </c>
      <c r="J11" s="236">
        <v>455</v>
      </c>
      <c r="K11" s="236">
        <v>1779</v>
      </c>
      <c r="L11" s="132">
        <f t="shared" si="1"/>
        <v>11.523327712197863</v>
      </c>
      <c r="M11" s="236">
        <v>0</v>
      </c>
      <c r="N11" s="236">
        <v>0</v>
      </c>
      <c r="O11" s="236">
        <v>0</v>
      </c>
      <c r="P11" s="236">
        <v>0</v>
      </c>
      <c r="Q11" s="132">
        <v>0</v>
      </c>
      <c r="R11" s="236">
        <v>172</v>
      </c>
      <c r="S11" s="236">
        <v>147</v>
      </c>
      <c r="T11" s="98">
        <f>'Weaker Sec_7'!G11</f>
        <v>617</v>
      </c>
      <c r="U11" s="98">
        <f>'Weaker Sec_7'!H11</f>
        <v>1540</v>
      </c>
      <c r="V11" s="132">
        <f t="shared" si="2"/>
        <v>9.545454545454545</v>
      </c>
    </row>
    <row r="12" spans="1:22" ht="14.1" customHeight="1" x14ac:dyDescent="0.2">
      <c r="A12" s="53">
        <v>7</v>
      </c>
      <c r="B12" s="54" t="s">
        <v>61</v>
      </c>
      <c r="C12" s="236">
        <v>1437</v>
      </c>
      <c r="D12" s="236">
        <v>1566</v>
      </c>
      <c r="E12" s="236">
        <v>14496</v>
      </c>
      <c r="F12" s="236">
        <v>35857</v>
      </c>
      <c r="G12" s="132">
        <f t="shared" si="0"/>
        <v>4.3673480770839728</v>
      </c>
      <c r="H12" s="236">
        <v>307</v>
      </c>
      <c r="I12" s="236">
        <v>428</v>
      </c>
      <c r="J12" s="236">
        <v>1882</v>
      </c>
      <c r="K12" s="236">
        <v>4455</v>
      </c>
      <c r="L12" s="132">
        <f t="shared" si="1"/>
        <v>9.6071829405162745</v>
      </c>
      <c r="M12" s="236">
        <v>11635</v>
      </c>
      <c r="N12" s="236">
        <v>7663</v>
      </c>
      <c r="O12" s="236">
        <v>89259</v>
      </c>
      <c r="P12" s="236">
        <v>66840</v>
      </c>
      <c r="Q12" s="132">
        <f t="shared" si="3"/>
        <v>11.464691801316578</v>
      </c>
      <c r="R12" s="236">
        <v>602</v>
      </c>
      <c r="S12" s="236">
        <v>377</v>
      </c>
      <c r="T12" s="98">
        <f>'Weaker Sec_7'!G12</f>
        <v>6577</v>
      </c>
      <c r="U12" s="98">
        <f>'Weaker Sec_7'!H12</f>
        <v>2449</v>
      </c>
      <c r="V12" s="132">
        <f t="shared" si="2"/>
        <v>15.394038383013475</v>
      </c>
    </row>
    <row r="13" spans="1:22" ht="14.1" customHeight="1" x14ac:dyDescent="0.2">
      <c r="A13" s="53">
        <v>8</v>
      </c>
      <c r="B13" s="54" t="s">
        <v>48</v>
      </c>
      <c r="C13" s="236">
        <v>33</v>
      </c>
      <c r="D13" s="236">
        <v>10</v>
      </c>
      <c r="E13" s="236">
        <v>51</v>
      </c>
      <c r="F13" s="236">
        <v>32</v>
      </c>
      <c r="G13" s="132">
        <f t="shared" si="0"/>
        <v>31.25</v>
      </c>
      <c r="H13" s="236">
        <v>34</v>
      </c>
      <c r="I13" s="236">
        <v>195</v>
      </c>
      <c r="J13" s="236">
        <v>152</v>
      </c>
      <c r="K13" s="236">
        <v>1095</v>
      </c>
      <c r="L13" s="132">
        <f t="shared" si="1"/>
        <v>17.80821917808219</v>
      </c>
      <c r="M13" s="236">
        <v>0</v>
      </c>
      <c r="N13" s="236">
        <v>0</v>
      </c>
      <c r="O13" s="236">
        <v>0</v>
      </c>
      <c r="P13" s="236">
        <v>0</v>
      </c>
      <c r="Q13" s="132">
        <v>0</v>
      </c>
      <c r="R13" s="236">
        <v>4</v>
      </c>
      <c r="S13" s="236">
        <v>6</v>
      </c>
      <c r="T13" s="98">
        <f>'Weaker Sec_7'!G13</f>
        <v>21</v>
      </c>
      <c r="U13" s="98">
        <f>'Weaker Sec_7'!H13</f>
        <v>18</v>
      </c>
      <c r="V13" s="132">
        <f t="shared" si="2"/>
        <v>33.333333333333336</v>
      </c>
    </row>
    <row r="14" spans="1:22" ht="14.1" customHeight="1" x14ac:dyDescent="0.2">
      <c r="A14" s="53">
        <v>9</v>
      </c>
      <c r="B14" s="54" t="s">
        <v>49</v>
      </c>
      <c r="C14" s="236">
        <v>175</v>
      </c>
      <c r="D14" s="236">
        <v>214</v>
      </c>
      <c r="E14" s="236">
        <v>1552</v>
      </c>
      <c r="F14" s="236">
        <v>3710</v>
      </c>
      <c r="G14" s="132">
        <f t="shared" si="0"/>
        <v>5.7681940700808623</v>
      </c>
      <c r="H14" s="236">
        <v>56</v>
      </c>
      <c r="I14" s="236">
        <v>169</v>
      </c>
      <c r="J14" s="236">
        <v>208</v>
      </c>
      <c r="K14" s="236">
        <v>879</v>
      </c>
      <c r="L14" s="132">
        <f t="shared" si="1"/>
        <v>19.226393629124004</v>
      </c>
      <c r="M14" s="236">
        <v>0</v>
      </c>
      <c r="N14" s="236">
        <v>0</v>
      </c>
      <c r="O14" s="236">
        <v>0</v>
      </c>
      <c r="P14" s="236">
        <v>0</v>
      </c>
      <c r="Q14" s="132">
        <v>0</v>
      </c>
      <c r="R14" s="236">
        <v>58</v>
      </c>
      <c r="S14" s="236">
        <v>58</v>
      </c>
      <c r="T14" s="98">
        <f>'Weaker Sec_7'!G14</f>
        <v>90</v>
      </c>
      <c r="U14" s="98">
        <f>'Weaker Sec_7'!H14</f>
        <v>76</v>
      </c>
      <c r="V14" s="132">
        <f t="shared" si="2"/>
        <v>76.315789473684205</v>
      </c>
    </row>
    <row r="15" spans="1:22" ht="14.1" customHeight="1" x14ac:dyDescent="0.2">
      <c r="A15" s="53">
        <v>10</v>
      </c>
      <c r="B15" s="54" t="s">
        <v>81</v>
      </c>
      <c r="C15" s="236">
        <v>149</v>
      </c>
      <c r="D15" s="236">
        <v>194</v>
      </c>
      <c r="E15" s="236">
        <v>651</v>
      </c>
      <c r="F15" s="236">
        <v>2276</v>
      </c>
      <c r="G15" s="132">
        <f t="shared" si="0"/>
        <v>8.5237258347978919</v>
      </c>
      <c r="H15" s="236">
        <v>41</v>
      </c>
      <c r="I15" s="236">
        <v>82</v>
      </c>
      <c r="J15" s="236">
        <v>76</v>
      </c>
      <c r="K15" s="236">
        <v>418</v>
      </c>
      <c r="L15" s="132">
        <f t="shared" si="1"/>
        <v>19.617224880382775</v>
      </c>
      <c r="M15" s="236">
        <v>0</v>
      </c>
      <c r="N15" s="236">
        <v>0</v>
      </c>
      <c r="O15" s="236">
        <v>0</v>
      </c>
      <c r="P15" s="236">
        <v>0</v>
      </c>
      <c r="Q15" s="132">
        <v>0</v>
      </c>
      <c r="R15" s="236">
        <v>0</v>
      </c>
      <c r="S15" s="236">
        <v>0</v>
      </c>
      <c r="T15" s="98">
        <f>'Weaker Sec_7'!G15</f>
        <v>0</v>
      </c>
      <c r="U15" s="98">
        <f>'Weaker Sec_7'!H15</f>
        <v>0</v>
      </c>
      <c r="V15" s="132">
        <v>0</v>
      </c>
    </row>
    <row r="16" spans="1:22" ht="14.1" customHeight="1" x14ac:dyDescent="0.2">
      <c r="A16" s="53">
        <v>11</v>
      </c>
      <c r="B16" s="54" t="s">
        <v>62</v>
      </c>
      <c r="C16" s="236">
        <v>54</v>
      </c>
      <c r="D16" s="236">
        <v>37</v>
      </c>
      <c r="E16" s="236">
        <v>99</v>
      </c>
      <c r="F16" s="236">
        <v>281</v>
      </c>
      <c r="G16" s="132">
        <f t="shared" si="0"/>
        <v>13.167259786476869</v>
      </c>
      <c r="H16" s="236">
        <v>20</v>
      </c>
      <c r="I16" s="236">
        <v>92</v>
      </c>
      <c r="J16" s="236">
        <v>45</v>
      </c>
      <c r="K16" s="236">
        <v>125</v>
      </c>
      <c r="L16" s="132">
        <f t="shared" si="1"/>
        <v>73.599999999999994</v>
      </c>
      <c r="M16" s="236">
        <v>0</v>
      </c>
      <c r="N16" s="236">
        <v>0</v>
      </c>
      <c r="O16" s="236">
        <v>0</v>
      </c>
      <c r="P16" s="236">
        <v>0</v>
      </c>
      <c r="Q16" s="132">
        <v>0</v>
      </c>
      <c r="R16" s="236">
        <v>32</v>
      </c>
      <c r="S16" s="236">
        <v>85</v>
      </c>
      <c r="T16" s="98">
        <f>'Weaker Sec_7'!G16</f>
        <v>784</v>
      </c>
      <c r="U16" s="98">
        <f>'Weaker Sec_7'!H16</f>
        <v>921</v>
      </c>
      <c r="V16" s="132">
        <f t="shared" si="2"/>
        <v>9.2290988056460375</v>
      </c>
    </row>
    <row r="17" spans="1:22" ht="14.1" customHeight="1" x14ac:dyDescent="0.2">
      <c r="A17" s="53">
        <v>12</v>
      </c>
      <c r="B17" s="54" t="s">
        <v>63</v>
      </c>
      <c r="C17" s="236">
        <v>124</v>
      </c>
      <c r="D17" s="236">
        <v>270</v>
      </c>
      <c r="E17" s="236">
        <v>989</v>
      </c>
      <c r="F17" s="236">
        <v>4663</v>
      </c>
      <c r="G17" s="132">
        <f t="shared" si="0"/>
        <v>5.7902637786832507</v>
      </c>
      <c r="H17" s="236">
        <v>22</v>
      </c>
      <c r="I17" s="236">
        <v>35</v>
      </c>
      <c r="J17" s="236">
        <v>115</v>
      </c>
      <c r="K17" s="236">
        <v>685</v>
      </c>
      <c r="L17" s="132">
        <f t="shared" si="1"/>
        <v>5.1094890510948909</v>
      </c>
      <c r="M17" s="236">
        <v>19</v>
      </c>
      <c r="N17" s="236">
        <v>21</v>
      </c>
      <c r="O17" s="236">
        <v>0</v>
      </c>
      <c r="P17" s="236">
        <v>0</v>
      </c>
      <c r="Q17" s="132">
        <v>0</v>
      </c>
      <c r="R17" s="236">
        <v>19</v>
      </c>
      <c r="S17" s="236">
        <v>21</v>
      </c>
      <c r="T17" s="98">
        <f>'Weaker Sec_7'!G17</f>
        <v>0</v>
      </c>
      <c r="U17" s="98">
        <f>'Weaker Sec_7'!H17</f>
        <v>0</v>
      </c>
      <c r="V17" s="132">
        <v>0</v>
      </c>
    </row>
    <row r="18" spans="1:22" ht="14.1" customHeight="1" x14ac:dyDescent="0.2">
      <c r="A18" s="53">
        <v>13</v>
      </c>
      <c r="B18" s="54" t="s">
        <v>199</v>
      </c>
      <c r="C18" s="236">
        <v>553</v>
      </c>
      <c r="D18" s="236">
        <v>391</v>
      </c>
      <c r="E18" s="236">
        <v>2019</v>
      </c>
      <c r="F18" s="236">
        <v>3202</v>
      </c>
      <c r="G18" s="132">
        <f t="shared" si="0"/>
        <v>12.211118051217989</v>
      </c>
      <c r="H18" s="236">
        <v>54</v>
      </c>
      <c r="I18" s="236">
        <v>93</v>
      </c>
      <c r="J18" s="236">
        <v>192</v>
      </c>
      <c r="K18" s="236">
        <v>631</v>
      </c>
      <c r="L18" s="132">
        <f t="shared" si="1"/>
        <v>14.738510301109351</v>
      </c>
      <c r="M18" s="236">
        <v>817</v>
      </c>
      <c r="N18" s="236">
        <v>581</v>
      </c>
      <c r="O18" s="236">
        <v>3114</v>
      </c>
      <c r="P18" s="236">
        <v>2334</v>
      </c>
      <c r="Q18" s="132">
        <f t="shared" si="3"/>
        <v>24.892887746358184</v>
      </c>
      <c r="R18" s="236">
        <v>41</v>
      </c>
      <c r="S18" s="236">
        <v>48</v>
      </c>
      <c r="T18" s="98">
        <f>'Weaker Sec_7'!G18</f>
        <v>69</v>
      </c>
      <c r="U18" s="98">
        <f>'Weaker Sec_7'!H18</f>
        <v>167.35</v>
      </c>
      <c r="V18" s="132">
        <f t="shared" si="2"/>
        <v>28.682402151180163</v>
      </c>
    </row>
    <row r="19" spans="1:22" ht="14.1" customHeight="1" x14ac:dyDescent="0.2">
      <c r="A19" s="53">
        <v>14</v>
      </c>
      <c r="B19" s="54" t="s">
        <v>200</v>
      </c>
      <c r="C19" s="236">
        <v>47</v>
      </c>
      <c r="D19" s="236">
        <v>44</v>
      </c>
      <c r="E19" s="236">
        <v>485</v>
      </c>
      <c r="F19" s="236">
        <v>876</v>
      </c>
      <c r="G19" s="132">
        <f t="shared" si="0"/>
        <v>5.0228310502283104</v>
      </c>
      <c r="H19" s="236">
        <v>11</v>
      </c>
      <c r="I19" s="236">
        <v>7.17</v>
      </c>
      <c r="J19" s="236">
        <v>72</v>
      </c>
      <c r="K19" s="236">
        <v>339</v>
      </c>
      <c r="L19" s="132">
        <f t="shared" si="1"/>
        <v>2.1150442477876106</v>
      </c>
      <c r="M19" s="236">
        <v>0</v>
      </c>
      <c r="N19" s="236">
        <v>0</v>
      </c>
      <c r="O19" s="236">
        <v>0</v>
      </c>
      <c r="P19" s="236">
        <v>0</v>
      </c>
      <c r="Q19" s="132">
        <v>0</v>
      </c>
      <c r="R19" s="236">
        <v>8</v>
      </c>
      <c r="S19" s="236">
        <v>6</v>
      </c>
      <c r="T19" s="98">
        <f>'Weaker Sec_7'!G19</f>
        <v>22</v>
      </c>
      <c r="U19" s="98">
        <f>'Weaker Sec_7'!H19</f>
        <v>18.5</v>
      </c>
      <c r="V19" s="132">
        <f t="shared" si="2"/>
        <v>32.432432432432435</v>
      </c>
    </row>
    <row r="20" spans="1:22" ht="14.1" customHeight="1" x14ac:dyDescent="0.2">
      <c r="A20" s="53">
        <v>15</v>
      </c>
      <c r="B20" s="54" t="s">
        <v>64</v>
      </c>
      <c r="C20" s="236">
        <v>370</v>
      </c>
      <c r="D20" s="236">
        <v>1563</v>
      </c>
      <c r="E20" s="236">
        <v>5704</v>
      </c>
      <c r="F20" s="236">
        <v>19614</v>
      </c>
      <c r="G20" s="132">
        <f t="shared" si="0"/>
        <v>7.9687977974915878</v>
      </c>
      <c r="H20" s="236">
        <v>194</v>
      </c>
      <c r="I20" s="236">
        <v>429</v>
      </c>
      <c r="J20" s="236">
        <v>1252</v>
      </c>
      <c r="K20" s="236">
        <v>5450</v>
      </c>
      <c r="L20" s="132">
        <f t="shared" si="1"/>
        <v>7.8715596330275233</v>
      </c>
      <c r="M20" s="236">
        <v>777</v>
      </c>
      <c r="N20" s="236">
        <v>884</v>
      </c>
      <c r="O20" s="236">
        <v>29874</v>
      </c>
      <c r="P20" s="236">
        <v>23946</v>
      </c>
      <c r="Q20" s="132">
        <f t="shared" si="3"/>
        <v>3.6916395222584146</v>
      </c>
      <c r="R20" s="236">
        <v>401</v>
      </c>
      <c r="S20" s="236">
        <v>311</v>
      </c>
      <c r="T20" s="98">
        <f>'Weaker Sec_7'!G20</f>
        <v>1786</v>
      </c>
      <c r="U20" s="98">
        <f>'Weaker Sec_7'!H20</f>
        <v>1623.53</v>
      </c>
      <c r="V20" s="132">
        <f t="shared" si="2"/>
        <v>19.155790160945593</v>
      </c>
    </row>
    <row r="21" spans="1:22" ht="14.1" customHeight="1" x14ac:dyDescent="0.2">
      <c r="A21" s="53">
        <v>16</v>
      </c>
      <c r="B21" s="54" t="s">
        <v>70</v>
      </c>
      <c r="C21" s="236">
        <v>0</v>
      </c>
      <c r="D21" s="236">
        <v>0</v>
      </c>
      <c r="E21" s="236">
        <v>0</v>
      </c>
      <c r="F21" s="236">
        <v>0</v>
      </c>
      <c r="G21" s="132" t="e">
        <f t="shared" si="0"/>
        <v>#DIV/0!</v>
      </c>
      <c r="H21" s="236">
        <v>2418</v>
      </c>
      <c r="I21" s="236">
        <v>891</v>
      </c>
      <c r="J21" s="236">
        <v>0</v>
      </c>
      <c r="K21" s="236">
        <v>0</v>
      </c>
      <c r="L21" s="132" t="e">
        <f t="shared" si="1"/>
        <v>#DIV/0!</v>
      </c>
      <c r="M21" s="236">
        <v>16227</v>
      </c>
      <c r="N21" s="236">
        <v>12145</v>
      </c>
      <c r="O21" s="236">
        <v>0</v>
      </c>
      <c r="P21" s="236">
        <v>88632</v>
      </c>
      <c r="Q21" s="132">
        <f t="shared" si="3"/>
        <v>13.702725877786804</v>
      </c>
      <c r="R21" s="236">
        <v>4169</v>
      </c>
      <c r="S21" s="236">
        <v>1558</v>
      </c>
      <c r="T21" s="256">
        <f>'Weaker Sec_7'!G21</f>
        <v>23995</v>
      </c>
      <c r="U21" s="256">
        <f>'Weaker Sec_7'!H21</f>
        <v>3056</v>
      </c>
      <c r="V21" s="132">
        <f t="shared" si="2"/>
        <v>50.981675392670155</v>
      </c>
    </row>
    <row r="22" spans="1:22" ht="14.1" customHeight="1" x14ac:dyDescent="0.2">
      <c r="A22" s="53">
        <v>17</v>
      </c>
      <c r="B22" s="54" t="s">
        <v>65</v>
      </c>
      <c r="C22" s="236">
        <v>225</v>
      </c>
      <c r="D22" s="236">
        <v>202</v>
      </c>
      <c r="E22" s="236">
        <v>3650</v>
      </c>
      <c r="F22" s="236">
        <v>1575</v>
      </c>
      <c r="G22" s="132">
        <f t="shared" si="0"/>
        <v>12.825396825396826</v>
      </c>
      <c r="H22" s="236">
        <v>10</v>
      </c>
      <c r="I22" s="236">
        <v>14</v>
      </c>
      <c r="J22" s="236">
        <v>71</v>
      </c>
      <c r="K22" s="236">
        <v>160</v>
      </c>
      <c r="L22" s="132">
        <f t="shared" si="1"/>
        <v>8.75</v>
      </c>
      <c r="M22" s="236">
        <v>1208</v>
      </c>
      <c r="N22" s="236">
        <v>1085</v>
      </c>
      <c r="O22" s="236">
        <v>4772</v>
      </c>
      <c r="P22" s="236">
        <v>4703</v>
      </c>
      <c r="Q22" s="132">
        <f t="shared" si="3"/>
        <v>23.070380608122473</v>
      </c>
      <c r="R22" s="236">
        <v>91</v>
      </c>
      <c r="S22" s="236">
        <v>32</v>
      </c>
      <c r="T22" s="98">
        <f>'Weaker Sec_7'!G22</f>
        <v>209</v>
      </c>
      <c r="U22" s="98">
        <f>'Weaker Sec_7'!H22</f>
        <v>362</v>
      </c>
      <c r="V22" s="132">
        <f t="shared" si="2"/>
        <v>8.8397790055248624</v>
      </c>
    </row>
    <row r="23" spans="1:22" ht="14.1" customHeight="1" x14ac:dyDescent="0.2">
      <c r="A23" s="53">
        <v>18</v>
      </c>
      <c r="B23" s="54" t="s">
        <v>201</v>
      </c>
      <c r="C23" s="236">
        <v>420</v>
      </c>
      <c r="D23" s="236">
        <v>317</v>
      </c>
      <c r="E23" s="236">
        <v>1991</v>
      </c>
      <c r="F23" s="236">
        <v>1755</v>
      </c>
      <c r="G23" s="132">
        <f t="shared" si="0"/>
        <v>18.062678062678064</v>
      </c>
      <c r="H23" s="236">
        <v>97</v>
      </c>
      <c r="I23" s="236">
        <v>164</v>
      </c>
      <c r="J23" s="236">
        <v>1813</v>
      </c>
      <c r="K23" s="236">
        <v>1583</v>
      </c>
      <c r="L23" s="132">
        <f t="shared" si="1"/>
        <v>10.360075805432723</v>
      </c>
      <c r="M23" s="236">
        <v>0</v>
      </c>
      <c r="N23" s="236">
        <v>0</v>
      </c>
      <c r="O23" s="236">
        <v>0</v>
      </c>
      <c r="P23" s="236">
        <v>0</v>
      </c>
      <c r="Q23" s="132">
        <v>0</v>
      </c>
      <c r="R23" s="236">
        <v>1484</v>
      </c>
      <c r="S23" s="236">
        <v>904</v>
      </c>
      <c r="T23" s="98">
        <f>'Weaker Sec_7'!G23</f>
        <v>1043</v>
      </c>
      <c r="U23" s="98">
        <f>'Weaker Sec_7'!H23</f>
        <v>4313</v>
      </c>
      <c r="V23" s="132">
        <f t="shared" si="2"/>
        <v>20.959888708555528</v>
      </c>
    </row>
    <row r="24" spans="1:22" ht="14.1" customHeight="1" x14ac:dyDescent="0.2">
      <c r="A24" s="53">
        <v>19</v>
      </c>
      <c r="B24" s="54" t="s">
        <v>66</v>
      </c>
      <c r="C24" s="236">
        <v>947</v>
      </c>
      <c r="D24" s="236">
        <v>876</v>
      </c>
      <c r="E24" s="236">
        <v>5032</v>
      </c>
      <c r="F24" s="236">
        <v>26634</v>
      </c>
      <c r="G24" s="132">
        <f t="shared" si="0"/>
        <v>3.2890290605992343</v>
      </c>
      <c r="H24" s="236">
        <v>521</v>
      </c>
      <c r="I24" s="236">
        <v>451</v>
      </c>
      <c r="J24" s="236">
        <v>1102</v>
      </c>
      <c r="K24" s="236">
        <v>2167</v>
      </c>
      <c r="L24" s="132">
        <f t="shared" si="1"/>
        <v>20.81218274111675</v>
      </c>
      <c r="M24" s="236">
        <v>2887</v>
      </c>
      <c r="N24" s="236">
        <v>1621</v>
      </c>
      <c r="O24" s="236">
        <v>27204</v>
      </c>
      <c r="P24" s="236">
        <v>19311</v>
      </c>
      <c r="Q24" s="132">
        <f t="shared" si="3"/>
        <v>8.3941794831961065</v>
      </c>
      <c r="R24" s="236">
        <v>1674</v>
      </c>
      <c r="S24" s="236">
        <v>1047</v>
      </c>
      <c r="T24" s="98">
        <f>'Weaker Sec_7'!G24</f>
        <v>8011</v>
      </c>
      <c r="U24" s="98">
        <f>'Weaker Sec_7'!H24</f>
        <v>6366</v>
      </c>
      <c r="V24" s="132">
        <f t="shared" si="2"/>
        <v>16.44674835061263</v>
      </c>
    </row>
    <row r="25" spans="1:22" ht="14.1" customHeight="1" x14ac:dyDescent="0.2">
      <c r="A25" s="53">
        <v>20</v>
      </c>
      <c r="B25" s="54" t="s">
        <v>67</v>
      </c>
      <c r="C25" s="236">
        <v>13</v>
      </c>
      <c r="D25" s="236">
        <v>17</v>
      </c>
      <c r="E25" s="236">
        <v>30</v>
      </c>
      <c r="F25" s="236">
        <v>18.850000000000001</v>
      </c>
      <c r="G25" s="132">
        <f t="shared" si="0"/>
        <v>90.185676392572944</v>
      </c>
      <c r="H25" s="236">
        <v>4</v>
      </c>
      <c r="I25" s="236">
        <v>2</v>
      </c>
      <c r="J25" s="236">
        <v>10</v>
      </c>
      <c r="K25" s="236">
        <v>36.840000000000003</v>
      </c>
      <c r="L25" s="132">
        <f t="shared" si="1"/>
        <v>5.4288816503800215</v>
      </c>
      <c r="M25" s="236">
        <v>0</v>
      </c>
      <c r="N25" s="236">
        <v>0</v>
      </c>
      <c r="O25" s="236">
        <v>0</v>
      </c>
      <c r="P25" s="236">
        <v>0</v>
      </c>
      <c r="Q25" s="132">
        <v>0</v>
      </c>
      <c r="R25" s="236">
        <v>0</v>
      </c>
      <c r="S25" s="236">
        <v>0</v>
      </c>
      <c r="T25" s="98">
        <f>'Weaker Sec_7'!G25</f>
        <v>0</v>
      </c>
      <c r="U25" s="98">
        <f>'Weaker Sec_7'!H25</f>
        <v>0</v>
      </c>
      <c r="V25" s="132">
        <v>0</v>
      </c>
    </row>
    <row r="26" spans="1:22" ht="14.1" customHeight="1" x14ac:dyDescent="0.2">
      <c r="A26" s="53">
        <v>21</v>
      </c>
      <c r="B26" s="54" t="s">
        <v>50</v>
      </c>
      <c r="C26" s="236">
        <v>621</v>
      </c>
      <c r="D26" s="236">
        <v>888</v>
      </c>
      <c r="E26" s="236">
        <v>3665</v>
      </c>
      <c r="F26" s="236">
        <v>7970</v>
      </c>
      <c r="G26" s="132">
        <f t="shared" si="0"/>
        <v>11.141781681304893</v>
      </c>
      <c r="H26" s="236">
        <v>29</v>
      </c>
      <c r="I26" s="236">
        <v>93</v>
      </c>
      <c r="J26" s="236">
        <v>192</v>
      </c>
      <c r="K26" s="236">
        <v>1171</v>
      </c>
      <c r="L26" s="132">
        <f t="shared" si="1"/>
        <v>7.9419299743808711</v>
      </c>
      <c r="M26" s="236">
        <v>0</v>
      </c>
      <c r="N26" s="236">
        <v>0</v>
      </c>
      <c r="O26" s="236">
        <v>0</v>
      </c>
      <c r="P26" s="236">
        <v>0</v>
      </c>
      <c r="Q26" s="132">
        <v>0</v>
      </c>
      <c r="R26" s="236">
        <v>1</v>
      </c>
      <c r="S26" s="236">
        <v>1</v>
      </c>
      <c r="T26" s="98">
        <f>'Weaker Sec_7'!G26</f>
        <v>38</v>
      </c>
      <c r="U26" s="98">
        <f>'Weaker Sec_7'!H26</f>
        <v>18.739999999999998</v>
      </c>
      <c r="V26" s="132">
        <f t="shared" si="2"/>
        <v>5.3361792956243335</v>
      </c>
    </row>
    <row r="27" spans="1:22" s="266" customFormat="1" ht="14.1" customHeight="1" x14ac:dyDescent="0.2">
      <c r="A27" s="257"/>
      <c r="B27" s="191" t="s">
        <v>351</v>
      </c>
      <c r="C27" s="264">
        <f>SUM(C6:C26)</f>
        <v>9016</v>
      </c>
      <c r="D27" s="264">
        <f t="shared" ref="D27:S27" si="4">SUM(D6:D26)</f>
        <v>12475</v>
      </c>
      <c r="E27" s="264">
        <f t="shared" si="4"/>
        <v>64115</v>
      </c>
      <c r="F27" s="264">
        <f t="shared" si="4"/>
        <v>222031.85</v>
      </c>
      <c r="G27" s="265">
        <f t="shared" si="0"/>
        <v>5.6185632827002072</v>
      </c>
      <c r="H27" s="264">
        <f t="shared" si="4"/>
        <v>5158</v>
      </c>
      <c r="I27" s="264">
        <f t="shared" si="4"/>
        <v>6568.17</v>
      </c>
      <c r="J27" s="264">
        <f t="shared" si="4"/>
        <v>14818</v>
      </c>
      <c r="K27" s="264">
        <f t="shared" si="4"/>
        <v>60333.09</v>
      </c>
      <c r="L27" s="265">
        <f t="shared" si="1"/>
        <v>10.886513520192651</v>
      </c>
      <c r="M27" s="264">
        <f t="shared" si="4"/>
        <v>41710</v>
      </c>
      <c r="N27" s="264">
        <f t="shared" si="4"/>
        <v>30433</v>
      </c>
      <c r="O27" s="264">
        <f t="shared" si="4"/>
        <v>272840</v>
      </c>
      <c r="P27" s="264">
        <f t="shared" si="4"/>
        <v>291999</v>
      </c>
      <c r="Q27" s="265">
        <f t="shared" si="3"/>
        <v>10.42229596676701</v>
      </c>
      <c r="R27" s="264">
        <f t="shared" si="4"/>
        <v>9301</v>
      </c>
      <c r="S27" s="264">
        <f t="shared" si="4"/>
        <v>5213</v>
      </c>
      <c r="T27" s="98">
        <f>'Weaker Sec_7'!G27</f>
        <v>53117</v>
      </c>
      <c r="U27" s="98">
        <f>'Weaker Sec_7'!H27</f>
        <v>31793.55</v>
      </c>
      <c r="V27" s="265">
        <f t="shared" si="2"/>
        <v>16.396407447422511</v>
      </c>
    </row>
    <row r="28" spans="1:22" ht="14.1" customHeight="1" x14ac:dyDescent="0.2">
      <c r="A28" s="53">
        <v>22</v>
      </c>
      <c r="B28" s="54" t="s">
        <v>47</v>
      </c>
      <c r="C28" s="236">
        <v>67</v>
      </c>
      <c r="D28" s="236">
        <v>10.83</v>
      </c>
      <c r="E28" s="236">
        <v>226</v>
      </c>
      <c r="F28" s="236">
        <v>473.74</v>
      </c>
      <c r="G28" s="132">
        <f t="shared" si="0"/>
        <v>2.2860640857854517</v>
      </c>
      <c r="H28" s="236">
        <v>0</v>
      </c>
      <c r="I28" s="236">
        <v>0</v>
      </c>
      <c r="J28" s="236">
        <v>0</v>
      </c>
      <c r="K28" s="236">
        <v>0</v>
      </c>
      <c r="L28" s="132">
        <v>0</v>
      </c>
      <c r="M28" s="236">
        <v>0</v>
      </c>
      <c r="N28" s="236">
        <v>0</v>
      </c>
      <c r="O28" s="236">
        <v>0</v>
      </c>
      <c r="P28" s="236">
        <v>0</v>
      </c>
      <c r="Q28" s="132">
        <v>0</v>
      </c>
      <c r="R28" s="236">
        <v>0</v>
      </c>
      <c r="S28" s="236">
        <v>0</v>
      </c>
      <c r="T28" s="98">
        <f>'Weaker Sec_7'!G28</f>
        <v>32</v>
      </c>
      <c r="U28" s="98">
        <f>'Weaker Sec_7'!H28</f>
        <v>138</v>
      </c>
      <c r="V28" s="132">
        <f t="shared" si="2"/>
        <v>0</v>
      </c>
    </row>
    <row r="29" spans="1:22" ht="14.1" customHeight="1" x14ac:dyDescent="0.2">
      <c r="A29" s="53">
        <v>23</v>
      </c>
      <c r="B29" s="54" t="s">
        <v>202</v>
      </c>
      <c r="C29" s="236">
        <v>0</v>
      </c>
      <c r="D29" s="236">
        <v>0</v>
      </c>
      <c r="E29" s="236">
        <v>0</v>
      </c>
      <c r="F29" s="236">
        <v>0</v>
      </c>
      <c r="G29" s="132">
        <v>0</v>
      </c>
      <c r="H29" s="236">
        <v>0</v>
      </c>
      <c r="I29" s="236">
        <v>0</v>
      </c>
      <c r="J29" s="236">
        <v>0</v>
      </c>
      <c r="K29" s="236">
        <v>0</v>
      </c>
      <c r="L29" s="132">
        <v>0</v>
      </c>
      <c r="M29" s="236">
        <v>0</v>
      </c>
      <c r="N29" s="236">
        <v>0</v>
      </c>
      <c r="O29" s="236">
        <v>0</v>
      </c>
      <c r="P29" s="236">
        <v>0</v>
      </c>
      <c r="Q29" s="132">
        <v>0</v>
      </c>
      <c r="R29" s="236">
        <v>0</v>
      </c>
      <c r="S29" s="236">
        <v>0</v>
      </c>
      <c r="T29" s="98">
        <f>'Weaker Sec_7'!G29</f>
        <v>0</v>
      </c>
      <c r="U29" s="98">
        <f>'Weaker Sec_7'!H29</f>
        <v>0</v>
      </c>
      <c r="V29" s="132">
        <v>0</v>
      </c>
    </row>
    <row r="30" spans="1:22" ht="14.1" customHeight="1" x14ac:dyDescent="0.2">
      <c r="A30" s="53">
        <v>24</v>
      </c>
      <c r="B30" s="54" t="s">
        <v>203</v>
      </c>
      <c r="C30" s="236">
        <v>0</v>
      </c>
      <c r="D30" s="236">
        <v>0</v>
      </c>
      <c r="E30" s="236">
        <v>0</v>
      </c>
      <c r="F30" s="236">
        <v>0</v>
      </c>
      <c r="G30" s="132">
        <v>0</v>
      </c>
      <c r="H30" s="236">
        <v>0</v>
      </c>
      <c r="I30" s="236">
        <v>0</v>
      </c>
      <c r="J30" s="236">
        <v>0</v>
      </c>
      <c r="K30" s="236">
        <v>0</v>
      </c>
      <c r="L30" s="132">
        <v>0</v>
      </c>
      <c r="M30" s="236">
        <v>0</v>
      </c>
      <c r="N30" s="236">
        <v>0</v>
      </c>
      <c r="O30" s="236">
        <v>0</v>
      </c>
      <c r="P30" s="236">
        <v>0</v>
      </c>
      <c r="Q30" s="132">
        <v>0</v>
      </c>
      <c r="R30" s="236">
        <v>0</v>
      </c>
      <c r="S30" s="236">
        <v>0</v>
      </c>
      <c r="T30" s="98">
        <f>'Weaker Sec_7'!G30</f>
        <v>0</v>
      </c>
      <c r="U30" s="98">
        <f>'Weaker Sec_7'!H30</f>
        <v>0</v>
      </c>
      <c r="V30" s="132">
        <v>0</v>
      </c>
    </row>
    <row r="31" spans="1:22" ht="14.1" customHeight="1" x14ac:dyDescent="0.2">
      <c r="A31" s="53">
        <v>25</v>
      </c>
      <c r="B31" s="54" t="s">
        <v>51</v>
      </c>
      <c r="C31" s="236">
        <v>0</v>
      </c>
      <c r="D31" s="236">
        <v>0</v>
      </c>
      <c r="E31" s="236">
        <v>0</v>
      </c>
      <c r="F31" s="236">
        <v>0</v>
      </c>
      <c r="G31" s="132">
        <v>0</v>
      </c>
      <c r="H31" s="236">
        <v>0</v>
      </c>
      <c r="I31" s="236">
        <v>0</v>
      </c>
      <c r="J31" s="236">
        <v>0</v>
      </c>
      <c r="K31" s="236">
        <v>0</v>
      </c>
      <c r="L31" s="132">
        <v>0</v>
      </c>
      <c r="M31" s="236">
        <v>0</v>
      </c>
      <c r="N31" s="236">
        <v>0</v>
      </c>
      <c r="O31" s="236">
        <v>0</v>
      </c>
      <c r="P31" s="236">
        <v>0</v>
      </c>
      <c r="Q31" s="132">
        <v>0</v>
      </c>
      <c r="R31" s="236">
        <v>0</v>
      </c>
      <c r="S31" s="236">
        <v>0</v>
      </c>
      <c r="T31" s="98">
        <f>'Weaker Sec_7'!G31</f>
        <v>0</v>
      </c>
      <c r="U31" s="98">
        <f>'Weaker Sec_7'!H31</f>
        <v>0</v>
      </c>
      <c r="V31" s="132">
        <v>0</v>
      </c>
    </row>
    <row r="32" spans="1:22" ht="14.1" customHeight="1" x14ac:dyDescent="0.2">
      <c r="A32" s="53">
        <v>26</v>
      </c>
      <c r="B32" s="54" t="s">
        <v>204</v>
      </c>
      <c r="C32" s="236">
        <v>0</v>
      </c>
      <c r="D32" s="236">
        <v>0</v>
      </c>
      <c r="E32" s="236">
        <v>0</v>
      </c>
      <c r="F32" s="236">
        <v>0</v>
      </c>
      <c r="G32" s="132">
        <v>0</v>
      </c>
      <c r="H32" s="236">
        <v>0</v>
      </c>
      <c r="I32" s="236">
        <v>0</v>
      </c>
      <c r="J32" s="236">
        <v>0</v>
      </c>
      <c r="K32" s="236">
        <v>0</v>
      </c>
      <c r="L32" s="132">
        <v>0</v>
      </c>
      <c r="M32" s="236">
        <v>0</v>
      </c>
      <c r="N32" s="236">
        <v>0</v>
      </c>
      <c r="O32" s="236">
        <v>0</v>
      </c>
      <c r="P32" s="236">
        <v>0</v>
      </c>
      <c r="Q32" s="132">
        <v>0</v>
      </c>
      <c r="R32" s="236">
        <v>0</v>
      </c>
      <c r="S32" s="236">
        <v>0</v>
      </c>
      <c r="T32" s="98">
        <f>'Weaker Sec_7'!G32</f>
        <v>0</v>
      </c>
      <c r="U32" s="98">
        <f>'Weaker Sec_7'!H32</f>
        <v>0</v>
      </c>
      <c r="V32" s="132">
        <v>0</v>
      </c>
    </row>
    <row r="33" spans="1:22" ht="14.1" customHeight="1" x14ac:dyDescent="0.2">
      <c r="A33" s="53">
        <v>27</v>
      </c>
      <c r="B33" s="54" t="s">
        <v>205</v>
      </c>
      <c r="C33" s="236">
        <v>0</v>
      </c>
      <c r="D33" s="236">
        <v>0</v>
      </c>
      <c r="E33" s="236">
        <v>0</v>
      </c>
      <c r="F33" s="236">
        <v>0</v>
      </c>
      <c r="G33" s="132">
        <v>0</v>
      </c>
      <c r="H33" s="236">
        <v>0</v>
      </c>
      <c r="I33" s="236">
        <v>0</v>
      </c>
      <c r="J33" s="236">
        <v>0</v>
      </c>
      <c r="K33" s="236">
        <v>0</v>
      </c>
      <c r="L33" s="132">
        <v>0</v>
      </c>
      <c r="M33" s="236">
        <v>0</v>
      </c>
      <c r="N33" s="236">
        <v>0</v>
      </c>
      <c r="O33" s="236">
        <v>0</v>
      </c>
      <c r="P33" s="236">
        <v>0</v>
      </c>
      <c r="Q33" s="132">
        <v>0</v>
      </c>
      <c r="R33" s="236">
        <v>0</v>
      </c>
      <c r="S33" s="236">
        <v>0</v>
      </c>
      <c r="T33" s="98">
        <f>'Weaker Sec_7'!G33</f>
        <v>0</v>
      </c>
      <c r="U33" s="98">
        <f>'Weaker Sec_7'!H33</f>
        <v>0</v>
      </c>
      <c r="V33" s="132">
        <v>0</v>
      </c>
    </row>
    <row r="34" spans="1:22" ht="14.1" customHeight="1" x14ac:dyDescent="0.2">
      <c r="A34" s="53">
        <v>28</v>
      </c>
      <c r="B34" s="54" t="s">
        <v>206</v>
      </c>
      <c r="C34" s="236">
        <v>0</v>
      </c>
      <c r="D34" s="236">
        <v>0</v>
      </c>
      <c r="E34" s="236">
        <v>18</v>
      </c>
      <c r="F34" s="236">
        <v>81</v>
      </c>
      <c r="G34" s="132">
        <f t="shared" si="0"/>
        <v>0</v>
      </c>
      <c r="H34" s="236">
        <v>0</v>
      </c>
      <c r="I34" s="236">
        <v>0</v>
      </c>
      <c r="J34" s="236">
        <v>0</v>
      </c>
      <c r="K34" s="236">
        <v>0</v>
      </c>
      <c r="L34" s="132">
        <v>0</v>
      </c>
      <c r="M34" s="236">
        <v>0</v>
      </c>
      <c r="N34" s="236">
        <v>0</v>
      </c>
      <c r="O34" s="236">
        <v>0</v>
      </c>
      <c r="P34" s="236">
        <v>0</v>
      </c>
      <c r="Q34" s="132">
        <v>0</v>
      </c>
      <c r="R34" s="236">
        <v>0</v>
      </c>
      <c r="S34" s="236">
        <v>0</v>
      </c>
      <c r="T34" s="98">
        <f>'Weaker Sec_7'!G34</f>
        <v>0</v>
      </c>
      <c r="U34" s="98">
        <f>'Weaker Sec_7'!H34</f>
        <v>0</v>
      </c>
      <c r="V34" s="132">
        <v>0</v>
      </c>
    </row>
    <row r="35" spans="1:22" ht="14.1" customHeight="1" x14ac:dyDescent="0.2">
      <c r="A35" s="53">
        <v>29</v>
      </c>
      <c r="B35" s="54" t="s">
        <v>71</v>
      </c>
      <c r="C35" s="236">
        <v>1</v>
      </c>
      <c r="D35" s="236">
        <v>7.6344200000000001E-2</v>
      </c>
      <c r="E35" s="236">
        <v>14</v>
      </c>
      <c r="F35" s="236">
        <v>6.6147757000000009</v>
      </c>
      <c r="G35" s="132">
        <f t="shared" si="0"/>
        <v>1.1541464663722458</v>
      </c>
      <c r="H35" s="236">
        <v>0</v>
      </c>
      <c r="I35" s="236">
        <v>0</v>
      </c>
      <c r="J35" s="236">
        <v>0</v>
      </c>
      <c r="K35" s="236">
        <v>0</v>
      </c>
      <c r="L35" s="132">
        <v>0</v>
      </c>
      <c r="M35" s="236">
        <v>0</v>
      </c>
      <c r="N35" s="236">
        <v>0</v>
      </c>
      <c r="O35" s="236">
        <v>0</v>
      </c>
      <c r="P35" s="236">
        <v>0</v>
      </c>
      <c r="Q35" s="132">
        <v>0</v>
      </c>
      <c r="R35" s="236">
        <v>0</v>
      </c>
      <c r="S35" s="236">
        <v>0</v>
      </c>
      <c r="T35" s="98">
        <f>'Weaker Sec_7'!G35</f>
        <v>188</v>
      </c>
      <c r="U35" s="98">
        <f>'Weaker Sec_7'!H35</f>
        <v>243</v>
      </c>
      <c r="V35" s="132">
        <f t="shared" si="2"/>
        <v>0</v>
      </c>
    </row>
    <row r="36" spans="1:22" ht="14.1" customHeight="1" x14ac:dyDescent="0.2">
      <c r="A36" s="53">
        <v>30</v>
      </c>
      <c r="B36" s="54" t="s">
        <v>72</v>
      </c>
      <c r="C36" s="236">
        <v>44</v>
      </c>
      <c r="D36" s="236">
        <v>89</v>
      </c>
      <c r="E36" s="236">
        <v>1327</v>
      </c>
      <c r="F36" s="236">
        <v>5308</v>
      </c>
      <c r="G36" s="132">
        <f t="shared" si="0"/>
        <v>1.6767143933685005</v>
      </c>
      <c r="H36" s="236">
        <v>23</v>
      </c>
      <c r="I36" s="236">
        <v>6</v>
      </c>
      <c r="J36" s="236">
        <v>324</v>
      </c>
      <c r="K36" s="236">
        <v>85</v>
      </c>
      <c r="L36" s="132">
        <f t="shared" si="1"/>
        <v>7.0588235294117645</v>
      </c>
      <c r="M36" s="236">
        <v>0</v>
      </c>
      <c r="N36" s="236">
        <v>0</v>
      </c>
      <c r="O36" s="236">
        <v>0</v>
      </c>
      <c r="P36" s="236">
        <v>0</v>
      </c>
      <c r="Q36" s="132">
        <v>0</v>
      </c>
      <c r="R36" s="236">
        <v>552</v>
      </c>
      <c r="S36" s="236">
        <v>275</v>
      </c>
      <c r="T36" s="98">
        <f>'Weaker Sec_7'!G36</f>
        <v>5368</v>
      </c>
      <c r="U36" s="98">
        <f>'Weaker Sec_7'!H36</f>
        <v>2448</v>
      </c>
      <c r="V36" s="132">
        <f t="shared" si="2"/>
        <v>11.233660130718954</v>
      </c>
    </row>
    <row r="37" spans="1:22" ht="14.1" customHeight="1" x14ac:dyDescent="0.2">
      <c r="A37" s="53">
        <v>31</v>
      </c>
      <c r="B37" s="54" t="s">
        <v>207</v>
      </c>
      <c r="C37" s="236">
        <v>0</v>
      </c>
      <c r="D37" s="236">
        <v>0</v>
      </c>
      <c r="E37" s="236">
        <v>0</v>
      </c>
      <c r="F37" s="236">
        <v>0</v>
      </c>
      <c r="G37" s="132">
        <v>0</v>
      </c>
      <c r="H37" s="236">
        <v>0</v>
      </c>
      <c r="I37" s="236">
        <v>0</v>
      </c>
      <c r="J37" s="236">
        <v>0</v>
      </c>
      <c r="K37" s="236">
        <v>0</v>
      </c>
      <c r="L37" s="132">
        <v>0</v>
      </c>
      <c r="M37" s="236">
        <v>0</v>
      </c>
      <c r="N37" s="236">
        <v>0</v>
      </c>
      <c r="O37" s="236">
        <v>0</v>
      </c>
      <c r="P37" s="236">
        <v>0</v>
      </c>
      <c r="Q37" s="132">
        <v>0</v>
      </c>
      <c r="R37" s="236">
        <v>0</v>
      </c>
      <c r="S37" s="236">
        <v>0</v>
      </c>
      <c r="T37" s="98">
        <f>'Weaker Sec_7'!G37</f>
        <v>0</v>
      </c>
      <c r="U37" s="98">
        <f>'Weaker Sec_7'!H37</f>
        <v>0</v>
      </c>
      <c r="V37" s="132">
        <v>0</v>
      </c>
    </row>
    <row r="38" spans="1:22" ht="14.1" customHeight="1" x14ac:dyDescent="0.2">
      <c r="A38" s="53">
        <v>32</v>
      </c>
      <c r="B38" s="54" t="s">
        <v>208</v>
      </c>
      <c r="C38" s="236">
        <v>0</v>
      </c>
      <c r="D38" s="236">
        <v>0</v>
      </c>
      <c r="E38" s="236">
        <v>0</v>
      </c>
      <c r="F38" s="236">
        <v>0</v>
      </c>
      <c r="G38" s="132">
        <v>0</v>
      </c>
      <c r="H38" s="236">
        <v>0</v>
      </c>
      <c r="I38" s="236">
        <v>0</v>
      </c>
      <c r="J38" s="236">
        <v>0</v>
      </c>
      <c r="K38" s="236">
        <v>0</v>
      </c>
      <c r="L38" s="132">
        <v>0</v>
      </c>
      <c r="M38" s="236">
        <v>0</v>
      </c>
      <c r="N38" s="236">
        <v>0</v>
      </c>
      <c r="O38" s="236">
        <v>0</v>
      </c>
      <c r="P38" s="236">
        <v>0</v>
      </c>
      <c r="Q38" s="132">
        <v>0</v>
      </c>
      <c r="R38" s="236">
        <v>0</v>
      </c>
      <c r="S38" s="236">
        <v>0</v>
      </c>
      <c r="T38" s="98">
        <f>'Weaker Sec_7'!G38</f>
        <v>0</v>
      </c>
      <c r="U38" s="98">
        <f>'Weaker Sec_7'!H38</f>
        <v>0</v>
      </c>
      <c r="V38" s="132">
        <v>0</v>
      </c>
    </row>
    <row r="39" spans="1:22" ht="14.1" customHeight="1" x14ac:dyDescent="0.2">
      <c r="A39" s="53">
        <v>33</v>
      </c>
      <c r="B39" s="54" t="s">
        <v>209</v>
      </c>
      <c r="C39" s="236">
        <v>0</v>
      </c>
      <c r="D39" s="236">
        <v>0</v>
      </c>
      <c r="E39" s="236">
        <v>0</v>
      </c>
      <c r="F39" s="236">
        <v>0</v>
      </c>
      <c r="G39" s="132">
        <v>0</v>
      </c>
      <c r="H39" s="236">
        <v>0</v>
      </c>
      <c r="I39" s="236">
        <v>0</v>
      </c>
      <c r="J39" s="236">
        <v>0</v>
      </c>
      <c r="K39" s="236">
        <v>0</v>
      </c>
      <c r="L39" s="132">
        <v>0</v>
      </c>
      <c r="M39" s="236">
        <v>0</v>
      </c>
      <c r="N39" s="236">
        <v>0</v>
      </c>
      <c r="O39" s="236">
        <v>0</v>
      </c>
      <c r="P39" s="236">
        <v>0</v>
      </c>
      <c r="Q39" s="132">
        <v>0</v>
      </c>
      <c r="R39" s="236">
        <v>0</v>
      </c>
      <c r="S39" s="236">
        <v>0</v>
      </c>
      <c r="T39" s="98">
        <f>'Weaker Sec_7'!G39</f>
        <v>0</v>
      </c>
      <c r="U39" s="98">
        <f>'Weaker Sec_7'!H39</f>
        <v>0</v>
      </c>
      <c r="V39" s="132">
        <v>0</v>
      </c>
    </row>
    <row r="40" spans="1:22" ht="14.1" customHeight="1" x14ac:dyDescent="0.2">
      <c r="A40" s="53">
        <v>34</v>
      </c>
      <c r="B40" s="54" t="s">
        <v>210</v>
      </c>
      <c r="C40" s="236">
        <v>0</v>
      </c>
      <c r="D40" s="236">
        <v>0</v>
      </c>
      <c r="E40" s="236">
        <v>15</v>
      </c>
      <c r="F40" s="236">
        <v>4</v>
      </c>
      <c r="G40" s="132">
        <f t="shared" si="0"/>
        <v>0</v>
      </c>
      <c r="H40" s="236">
        <v>0</v>
      </c>
      <c r="I40" s="236">
        <v>0</v>
      </c>
      <c r="J40" s="236">
        <v>0</v>
      </c>
      <c r="K40" s="236">
        <v>0</v>
      </c>
      <c r="L40" s="132">
        <v>0</v>
      </c>
      <c r="M40" s="236">
        <v>0</v>
      </c>
      <c r="N40" s="236">
        <v>0</v>
      </c>
      <c r="O40" s="236">
        <v>0</v>
      </c>
      <c r="P40" s="236">
        <v>0</v>
      </c>
      <c r="Q40" s="132">
        <v>0</v>
      </c>
      <c r="R40" s="236">
        <v>0</v>
      </c>
      <c r="S40" s="236">
        <v>0</v>
      </c>
      <c r="T40" s="98">
        <f>'Weaker Sec_7'!G40</f>
        <v>1</v>
      </c>
      <c r="U40" s="98">
        <f>'Weaker Sec_7'!H40</f>
        <v>3.5</v>
      </c>
      <c r="V40" s="132">
        <f t="shared" si="2"/>
        <v>0</v>
      </c>
    </row>
    <row r="41" spans="1:22" ht="14.1" customHeight="1" x14ac:dyDescent="0.2">
      <c r="A41" s="53">
        <v>35</v>
      </c>
      <c r="B41" s="54" t="s">
        <v>211</v>
      </c>
      <c r="C41" s="236">
        <v>0</v>
      </c>
      <c r="D41" s="236">
        <v>0</v>
      </c>
      <c r="E41" s="236">
        <v>0</v>
      </c>
      <c r="F41" s="236">
        <v>0</v>
      </c>
      <c r="G41" s="132">
        <v>0</v>
      </c>
      <c r="H41" s="236">
        <v>0</v>
      </c>
      <c r="I41" s="236">
        <v>0</v>
      </c>
      <c r="J41" s="236">
        <v>0</v>
      </c>
      <c r="K41" s="236">
        <v>0</v>
      </c>
      <c r="L41" s="132">
        <v>0</v>
      </c>
      <c r="M41" s="236">
        <v>0</v>
      </c>
      <c r="N41" s="236">
        <v>0</v>
      </c>
      <c r="O41" s="236">
        <v>0</v>
      </c>
      <c r="P41" s="236">
        <v>0</v>
      </c>
      <c r="Q41" s="132">
        <v>0</v>
      </c>
      <c r="R41" s="236">
        <v>0</v>
      </c>
      <c r="S41" s="236">
        <v>0</v>
      </c>
      <c r="T41" s="98">
        <f>'Weaker Sec_7'!G41</f>
        <v>0</v>
      </c>
      <c r="U41" s="98">
        <f>'Weaker Sec_7'!H41</f>
        <v>0</v>
      </c>
      <c r="V41" s="132">
        <v>0</v>
      </c>
    </row>
    <row r="42" spans="1:22" ht="14.1" customHeight="1" x14ac:dyDescent="0.2">
      <c r="A42" s="53">
        <v>36</v>
      </c>
      <c r="B42" s="54" t="s">
        <v>73</v>
      </c>
      <c r="C42" s="236">
        <v>0</v>
      </c>
      <c r="D42" s="236">
        <v>0</v>
      </c>
      <c r="E42" s="236">
        <v>0</v>
      </c>
      <c r="F42" s="236">
        <v>0</v>
      </c>
      <c r="G42" s="132">
        <v>0</v>
      </c>
      <c r="H42" s="236">
        <v>0</v>
      </c>
      <c r="I42" s="236">
        <v>0</v>
      </c>
      <c r="J42" s="236">
        <v>0</v>
      </c>
      <c r="K42" s="236">
        <v>0</v>
      </c>
      <c r="L42" s="132">
        <v>0</v>
      </c>
      <c r="M42" s="236">
        <v>0</v>
      </c>
      <c r="N42" s="236">
        <v>0</v>
      </c>
      <c r="O42" s="236">
        <v>0</v>
      </c>
      <c r="P42" s="236">
        <v>0</v>
      </c>
      <c r="Q42" s="132">
        <v>0</v>
      </c>
      <c r="R42" s="236">
        <v>0</v>
      </c>
      <c r="S42" s="236">
        <v>0</v>
      </c>
      <c r="T42" s="98">
        <f>'Weaker Sec_7'!G42</f>
        <v>0</v>
      </c>
      <c r="U42" s="98">
        <f>'Weaker Sec_7'!H42</f>
        <v>0</v>
      </c>
      <c r="V42" s="132">
        <v>0</v>
      </c>
    </row>
    <row r="43" spans="1:22" ht="14.1" customHeight="1" x14ac:dyDescent="0.2">
      <c r="A43" s="53">
        <v>37</v>
      </c>
      <c r="B43" s="54" t="s">
        <v>212</v>
      </c>
      <c r="C43" s="236">
        <v>0</v>
      </c>
      <c r="D43" s="236">
        <v>0</v>
      </c>
      <c r="E43" s="236">
        <v>0</v>
      </c>
      <c r="F43" s="236">
        <v>0</v>
      </c>
      <c r="G43" s="132">
        <v>0</v>
      </c>
      <c r="H43" s="236">
        <v>0</v>
      </c>
      <c r="I43" s="236">
        <v>0</v>
      </c>
      <c r="J43" s="236">
        <v>0</v>
      </c>
      <c r="K43" s="236">
        <v>0</v>
      </c>
      <c r="L43" s="132">
        <v>0</v>
      </c>
      <c r="M43" s="236">
        <v>0</v>
      </c>
      <c r="N43" s="236">
        <v>0</v>
      </c>
      <c r="O43" s="236">
        <v>0</v>
      </c>
      <c r="P43" s="236">
        <v>0</v>
      </c>
      <c r="Q43" s="132">
        <v>0</v>
      </c>
      <c r="R43" s="236">
        <v>0</v>
      </c>
      <c r="S43" s="236">
        <v>0</v>
      </c>
      <c r="T43" s="98">
        <f>'Weaker Sec_7'!G43</f>
        <v>0</v>
      </c>
      <c r="U43" s="98">
        <f>'Weaker Sec_7'!H43</f>
        <v>0</v>
      </c>
      <c r="V43" s="132">
        <v>0</v>
      </c>
    </row>
    <row r="44" spans="1:22" ht="14.1" customHeight="1" x14ac:dyDescent="0.2">
      <c r="A44" s="53">
        <v>38</v>
      </c>
      <c r="B44" s="54" t="s">
        <v>213</v>
      </c>
      <c r="C44" s="236">
        <v>0</v>
      </c>
      <c r="D44" s="236">
        <v>0</v>
      </c>
      <c r="E44" s="236">
        <v>0</v>
      </c>
      <c r="F44" s="236">
        <v>0</v>
      </c>
      <c r="G44" s="132">
        <v>0</v>
      </c>
      <c r="H44" s="236">
        <v>0</v>
      </c>
      <c r="I44" s="236">
        <v>0</v>
      </c>
      <c r="J44" s="236">
        <v>0</v>
      </c>
      <c r="K44" s="236">
        <v>0</v>
      </c>
      <c r="L44" s="132">
        <v>0</v>
      </c>
      <c r="M44" s="236">
        <v>0</v>
      </c>
      <c r="N44" s="236">
        <v>0</v>
      </c>
      <c r="O44" s="236">
        <v>0</v>
      </c>
      <c r="P44" s="236">
        <v>0</v>
      </c>
      <c r="Q44" s="132">
        <v>0</v>
      </c>
      <c r="R44" s="236">
        <v>0</v>
      </c>
      <c r="S44" s="236">
        <v>0</v>
      </c>
      <c r="T44" s="98">
        <f>'Weaker Sec_7'!G44</f>
        <v>0</v>
      </c>
      <c r="U44" s="98">
        <f>'Weaker Sec_7'!H44</f>
        <v>0</v>
      </c>
      <c r="V44" s="132">
        <v>0</v>
      </c>
    </row>
    <row r="45" spans="1:22" ht="14.1" customHeight="1" x14ac:dyDescent="0.2">
      <c r="A45" s="53">
        <v>39</v>
      </c>
      <c r="B45" s="54" t="s">
        <v>214</v>
      </c>
      <c r="C45" s="236">
        <v>0</v>
      </c>
      <c r="D45" s="236">
        <v>0</v>
      </c>
      <c r="E45" s="236">
        <v>0</v>
      </c>
      <c r="F45" s="236">
        <v>0</v>
      </c>
      <c r="G45" s="132">
        <v>0</v>
      </c>
      <c r="H45" s="236">
        <v>0</v>
      </c>
      <c r="I45" s="236">
        <v>0</v>
      </c>
      <c r="J45" s="236">
        <v>0</v>
      </c>
      <c r="K45" s="236">
        <v>0</v>
      </c>
      <c r="L45" s="132">
        <v>0</v>
      </c>
      <c r="M45" s="236">
        <v>0</v>
      </c>
      <c r="N45" s="236">
        <v>0</v>
      </c>
      <c r="O45" s="236">
        <v>0</v>
      </c>
      <c r="P45" s="236">
        <v>0</v>
      </c>
      <c r="Q45" s="132">
        <v>0</v>
      </c>
      <c r="R45" s="236">
        <v>0</v>
      </c>
      <c r="S45" s="236">
        <v>0</v>
      </c>
      <c r="T45" s="98">
        <f>'Weaker Sec_7'!G45</f>
        <v>0</v>
      </c>
      <c r="U45" s="98">
        <f>'Weaker Sec_7'!H45</f>
        <v>0</v>
      </c>
      <c r="V45" s="132">
        <v>0</v>
      </c>
    </row>
    <row r="46" spans="1:22" ht="14.1" customHeight="1" x14ac:dyDescent="0.2">
      <c r="A46" s="53">
        <v>40</v>
      </c>
      <c r="B46" s="54" t="s">
        <v>77</v>
      </c>
      <c r="C46" s="236">
        <v>0</v>
      </c>
      <c r="D46" s="236">
        <v>0</v>
      </c>
      <c r="E46" s="236">
        <v>0</v>
      </c>
      <c r="F46" s="236">
        <v>0</v>
      </c>
      <c r="G46" s="132">
        <v>0</v>
      </c>
      <c r="H46" s="236">
        <v>0</v>
      </c>
      <c r="I46" s="236">
        <v>0</v>
      </c>
      <c r="J46" s="236">
        <v>0</v>
      </c>
      <c r="K46" s="236">
        <v>0</v>
      </c>
      <c r="L46" s="132">
        <v>0</v>
      </c>
      <c r="M46" s="236">
        <v>0</v>
      </c>
      <c r="N46" s="236">
        <v>0</v>
      </c>
      <c r="O46" s="236">
        <v>0</v>
      </c>
      <c r="P46" s="236">
        <v>0</v>
      </c>
      <c r="Q46" s="132">
        <v>0</v>
      </c>
      <c r="R46" s="236">
        <v>0</v>
      </c>
      <c r="S46" s="236">
        <v>0</v>
      </c>
      <c r="T46" s="98">
        <f>'Weaker Sec_7'!G46</f>
        <v>0</v>
      </c>
      <c r="U46" s="98">
        <f>'Weaker Sec_7'!H46</f>
        <v>0</v>
      </c>
      <c r="V46" s="132">
        <v>0</v>
      </c>
    </row>
    <row r="47" spans="1:22" ht="14.1" customHeight="1" x14ac:dyDescent="0.2">
      <c r="A47" s="53">
        <v>41</v>
      </c>
      <c r="B47" s="54" t="s">
        <v>215</v>
      </c>
      <c r="C47" s="236">
        <v>0</v>
      </c>
      <c r="D47" s="236">
        <v>0</v>
      </c>
      <c r="E47" s="236">
        <v>0</v>
      </c>
      <c r="F47" s="236">
        <v>0</v>
      </c>
      <c r="G47" s="132">
        <v>0</v>
      </c>
      <c r="H47" s="236">
        <v>0</v>
      </c>
      <c r="I47" s="236">
        <v>0</v>
      </c>
      <c r="J47" s="236">
        <v>0</v>
      </c>
      <c r="K47" s="236">
        <v>0</v>
      </c>
      <c r="L47" s="132">
        <v>0</v>
      </c>
      <c r="M47" s="236">
        <v>0</v>
      </c>
      <c r="N47" s="236">
        <v>0</v>
      </c>
      <c r="O47" s="236">
        <v>0</v>
      </c>
      <c r="P47" s="236">
        <v>0</v>
      </c>
      <c r="Q47" s="132">
        <v>0</v>
      </c>
      <c r="R47" s="236">
        <v>0</v>
      </c>
      <c r="S47" s="236">
        <v>0</v>
      </c>
      <c r="T47" s="98">
        <f>'Weaker Sec_7'!G47</f>
        <v>0</v>
      </c>
      <c r="U47" s="98">
        <f>'Weaker Sec_7'!H47</f>
        <v>0</v>
      </c>
      <c r="V47" s="132">
        <v>0</v>
      </c>
    </row>
    <row r="48" spans="1:22" ht="14.1" customHeight="1" x14ac:dyDescent="0.2">
      <c r="A48" s="53">
        <v>42</v>
      </c>
      <c r="B48" s="54" t="s">
        <v>76</v>
      </c>
      <c r="C48" s="236">
        <v>0</v>
      </c>
      <c r="D48" s="236">
        <v>0</v>
      </c>
      <c r="E48" s="236">
        <v>0</v>
      </c>
      <c r="F48" s="236">
        <v>0</v>
      </c>
      <c r="G48" s="132">
        <v>0</v>
      </c>
      <c r="H48" s="236">
        <v>0</v>
      </c>
      <c r="I48" s="236">
        <v>0</v>
      </c>
      <c r="J48" s="236">
        <v>0</v>
      </c>
      <c r="K48" s="236">
        <v>0</v>
      </c>
      <c r="L48" s="132">
        <v>0</v>
      </c>
      <c r="M48" s="236">
        <v>0</v>
      </c>
      <c r="N48" s="236">
        <v>0</v>
      </c>
      <c r="O48" s="236">
        <v>0</v>
      </c>
      <c r="P48" s="236">
        <v>0</v>
      </c>
      <c r="Q48" s="132">
        <v>0</v>
      </c>
      <c r="R48" s="236">
        <v>0</v>
      </c>
      <c r="S48" s="236">
        <v>0</v>
      </c>
      <c r="T48" s="98">
        <f>'Weaker Sec_7'!G48</f>
        <v>4500</v>
      </c>
      <c r="U48" s="98">
        <f>'Weaker Sec_7'!H48</f>
        <v>2750</v>
      </c>
      <c r="V48" s="132">
        <v>0</v>
      </c>
    </row>
    <row r="49" spans="1:22" s="266" customFormat="1" ht="14.1" customHeight="1" x14ac:dyDescent="0.2">
      <c r="A49" s="257"/>
      <c r="B49" s="191" t="s">
        <v>313</v>
      </c>
      <c r="C49" s="264">
        <f>SUM(C28:C48)</f>
        <v>112</v>
      </c>
      <c r="D49" s="264">
        <f t="shared" ref="D49:S49" si="5">SUM(D28:D48)</f>
        <v>99.906344200000007</v>
      </c>
      <c r="E49" s="264">
        <f t="shared" si="5"/>
        <v>1600</v>
      </c>
      <c r="F49" s="264">
        <f t="shared" si="5"/>
        <v>5873.3547756999997</v>
      </c>
      <c r="G49" s="265">
        <f t="shared" si="0"/>
        <v>1.7010098660027384</v>
      </c>
      <c r="H49" s="264">
        <f t="shared" si="5"/>
        <v>23</v>
      </c>
      <c r="I49" s="264">
        <f t="shared" si="5"/>
        <v>6</v>
      </c>
      <c r="J49" s="264">
        <f t="shared" si="5"/>
        <v>324</v>
      </c>
      <c r="K49" s="264">
        <f t="shared" si="5"/>
        <v>85</v>
      </c>
      <c r="L49" s="265">
        <f t="shared" si="1"/>
        <v>7.0588235294117645</v>
      </c>
      <c r="M49" s="264">
        <f t="shared" si="5"/>
        <v>0</v>
      </c>
      <c r="N49" s="264">
        <f t="shared" si="5"/>
        <v>0</v>
      </c>
      <c r="O49" s="264">
        <f t="shared" si="5"/>
        <v>0</v>
      </c>
      <c r="P49" s="264">
        <f t="shared" si="5"/>
        <v>0</v>
      </c>
      <c r="Q49" s="265">
        <v>0</v>
      </c>
      <c r="R49" s="264">
        <f t="shared" si="5"/>
        <v>552</v>
      </c>
      <c r="S49" s="264">
        <f t="shared" si="5"/>
        <v>275</v>
      </c>
      <c r="T49" s="256">
        <f>'Weaker Sec_7'!G49</f>
        <v>10089</v>
      </c>
      <c r="U49" s="256">
        <f>'Weaker Sec_7'!H49</f>
        <v>5582.5</v>
      </c>
      <c r="V49" s="265">
        <f t="shared" si="2"/>
        <v>4.9261083743842367</v>
      </c>
    </row>
    <row r="50" spans="1:22" ht="14.1" customHeight="1" x14ac:dyDescent="0.2">
      <c r="A50" s="53">
        <v>43</v>
      </c>
      <c r="B50" s="54" t="s">
        <v>46</v>
      </c>
      <c r="C50" s="236">
        <v>835</v>
      </c>
      <c r="D50" s="236">
        <v>452.29</v>
      </c>
      <c r="E50" s="236">
        <v>3739</v>
      </c>
      <c r="F50" s="236">
        <v>2773.51</v>
      </c>
      <c r="G50" s="132">
        <f t="shared" si="0"/>
        <v>16.307494835064592</v>
      </c>
      <c r="H50" s="236">
        <v>29</v>
      </c>
      <c r="I50" s="236">
        <v>79.3</v>
      </c>
      <c r="J50" s="236">
        <v>182</v>
      </c>
      <c r="K50" s="236">
        <v>620.44000000000005</v>
      </c>
      <c r="L50" s="132">
        <f t="shared" si="1"/>
        <v>12.781252014699245</v>
      </c>
      <c r="M50" s="236">
        <v>21036</v>
      </c>
      <c r="N50" s="236">
        <v>9461.2199999999993</v>
      </c>
      <c r="O50" s="236">
        <v>146293</v>
      </c>
      <c r="P50" s="236">
        <v>58638.879999999997</v>
      </c>
      <c r="Q50" s="132">
        <f t="shared" si="3"/>
        <v>16.134721536291277</v>
      </c>
      <c r="R50" s="236">
        <v>3608</v>
      </c>
      <c r="S50" s="236">
        <v>1304.53</v>
      </c>
      <c r="T50" s="98">
        <f>'Weaker Sec_7'!G50</f>
        <v>13782</v>
      </c>
      <c r="U50" s="98">
        <f>'Weaker Sec_7'!H50</f>
        <v>3383</v>
      </c>
      <c r="V50" s="132">
        <f t="shared" si="2"/>
        <v>38.561336092225837</v>
      </c>
    </row>
    <row r="51" spans="1:22" ht="14.1" customHeight="1" x14ac:dyDescent="0.2">
      <c r="A51" s="53">
        <v>44</v>
      </c>
      <c r="B51" s="54" t="s">
        <v>216</v>
      </c>
      <c r="C51" s="236">
        <v>6320</v>
      </c>
      <c r="D51" s="236">
        <v>2173</v>
      </c>
      <c r="E51" s="236">
        <v>14325</v>
      </c>
      <c r="F51" s="236">
        <v>5477</v>
      </c>
      <c r="G51" s="132">
        <f t="shared" si="0"/>
        <v>39.675004564542633</v>
      </c>
      <c r="H51" s="236">
        <v>28</v>
      </c>
      <c r="I51" s="236">
        <v>20</v>
      </c>
      <c r="J51" s="236">
        <v>112</v>
      </c>
      <c r="K51" s="236">
        <v>180</v>
      </c>
      <c r="L51" s="132">
        <f t="shared" si="1"/>
        <v>11.111111111111111</v>
      </c>
      <c r="M51" s="236">
        <v>12035</v>
      </c>
      <c r="N51" s="236">
        <v>8730</v>
      </c>
      <c r="O51" s="236">
        <v>59991</v>
      </c>
      <c r="P51" s="236">
        <v>47207</v>
      </c>
      <c r="Q51" s="132">
        <f t="shared" si="3"/>
        <v>18.493020102950833</v>
      </c>
      <c r="R51" s="236">
        <v>958</v>
      </c>
      <c r="S51" s="236">
        <v>323</v>
      </c>
      <c r="T51" s="98">
        <f>'Weaker Sec_7'!G51</f>
        <v>18568</v>
      </c>
      <c r="U51" s="98">
        <f>'Weaker Sec_7'!H51</f>
        <v>6583</v>
      </c>
      <c r="V51" s="132">
        <f t="shared" si="2"/>
        <v>4.90657754823029</v>
      </c>
    </row>
    <row r="52" spans="1:22" ht="14.1" customHeight="1" x14ac:dyDescent="0.2">
      <c r="A52" s="53">
        <v>45</v>
      </c>
      <c r="B52" s="54" t="s">
        <v>52</v>
      </c>
      <c r="C52" s="236">
        <v>568</v>
      </c>
      <c r="D52" s="236">
        <v>318.57</v>
      </c>
      <c r="E52" s="236">
        <v>1953</v>
      </c>
      <c r="F52" s="236">
        <v>3591.58</v>
      </c>
      <c r="G52" s="132">
        <f t="shared" si="0"/>
        <v>8.8699124062390364</v>
      </c>
      <c r="H52" s="236">
        <v>178</v>
      </c>
      <c r="I52" s="236">
        <v>341</v>
      </c>
      <c r="J52" s="236">
        <v>1723</v>
      </c>
      <c r="K52" s="236">
        <v>1351</v>
      </c>
      <c r="L52" s="132">
        <f t="shared" si="1"/>
        <v>25.240562546262026</v>
      </c>
      <c r="M52" s="236">
        <v>4576</v>
      </c>
      <c r="N52" s="236">
        <v>3494.27</v>
      </c>
      <c r="O52" s="236">
        <v>62675</v>
      </c>
      <c r="P52" s="236">
        <v>46875.33</v>
      </c>
      <c r="Q52" s="132">
        <f t="shared" si="3"/>
        <v>7.4543901877597447</v>
      </c>
      <c r="R52" s="236">
        <v>5074</v>
      </c>
      <c r="S52" s="236">
        <v>1159</v>
      </c>
      <c r="T52" s="98">
        <f>'Weaker Sec_7'!G52</f>
        <v>21441</v>
      </c>
      <c r="U52" s="98">
        <f>'Weaker Sec_7'!H52</f>
        <v>19187.169999999998</v>
      </c>
      <c r="V52" s="132">
        <f t="shared" si="2"/>
        <v>6.0404947681184877</v>
      </c>
    </row>
    <row r="53" spans="1:22" s="266" customFormat="1" ht="14.1" customHeight="1" x14ac:dyDescent="0.2">
      <c r="A53" s="257"/>
      <c r="B53" s="191" t="s">
        <v>352</v>
      </c>
      <c r="C53" s="264">
        <f>SUM(C50:C52)</f>
        <v>7723</v>
      </c>
      <c r="D53" s="264">
        <f t="shared" ref="D53:S53" si="6">SUM(D50:D52)</f>
        <v>2943.86</v>
      </c>
      <c r="E53" s="264">
        <f t="shared" si="6"/>
        <v>20017</v>
      </c>
      <c r="F53" s="264">
        <f t="shared" si="6"/>
        <v>11842.09</v>
      </c>
      <c r="G53" s="265">
        <f t="shared" si="0"/>
        <v>24.859294263090383</v>
      </c>
      <c r="H53" s="264">
        <f t="shared" si="6"/>
        <v>235</v>
      </c>
      <c r="I53" s="264">
        <f t="shared" si="6"/>
        <v>440.3</v>
      </c>
      <c r="J53" s="264">
        <f t="shared" si="6"/>
        <v>2017</v>
      </c>
      <c r="K53" s="264">
        <f t="shared" si="6"/>
        <v>2151.44</v>
      </c>
      <c r="L53" s="265">
        <f t="shared" si="1"/>
        <v>20.465362733796898</v>
      </c>
      <c r="M53" s="264">
        <f t="shared" si="6"/>
        <v>37647</v>
      </c>
      <c r="N53" s="264">
        <f t="shared" si="6"/>
        <v>21685.49</v>
      </c>
      <c r="O53" s="264">
        <f t="shared" si="6"/>
        <v>268959</v>
      </c>
      <c r="P53" s="264">
        <f t="shared" si="6"/>
        <v>152721.21000000002</v>
      </c>
      <c r="Q53" s="265">
        <f t="shared" si="3"/>
        <v>14.199396403420321</v>
      </c>
      <c r="R53" s="264">
        <f t="shared" si="6"/>
        <v>9640</v>
      </c>
      <c r="S53" s="264">
        <f t="shared" si="6"/>
        <v>2786.5299999999997</v>
      </c>
      <c r="T53" s="256">
        <f>'Weaker Sec_7'!G53</f>
        <v>53791</v>
      </c>
      <c r="U53" s="256">
        <f>'Weaker Sec_7'!H53</f>
        <v>29153.17</v>
      </c>
      <c r="V53" s="265">
        <f t="shared" si="2"/>
        <v>9.5582401502135106</v>
      </c>
    </row>
    <row r="54" spans="1:22" ht="14.1" customHeight="1" x14ac:dyDescent="0.2">
      <c r="A54" s="53">
        <v>46</v>
      </c>
      <c r="B54" s="54" t="s">
        <v>314</v>
      </c>
      <c r="C54" s="236">
        <v>0</v>
      </c>
      <c r="D54" s="236">
        <v>0</v>
      </c>
      <c r="E54" s="236">
        <v>0</v>
      </c>
      <c r="F54" s="236">
        <v>0</v>
      </c>
      <c r="G54" s="132">
        <v>0</v>
      </c>
      <c r="H54" s="236">
        <v>0</v>
      </c>
      <c r="I54" s="236">
        <v>0</v>
      </c>
      <c r="J54" s="236">
        <v>0</v>
      </c>
      <c r="K54" s="236">
        <v>0</v>
      </c>
      <c r="L54" s="132">
        <v>0</v>
      </c>
      <c r="M54" s="236">
        <v>0</v>
      </c>
      <c r="N54" s="236">
        <v>0</v>
      </c>
      <c r="O54" s="236">
        <v>0</v>
      </c>
      <c r="P54" s="236">
        <v>0</v>
      </c>
      <c r="Q54" s="132">
        <v>0</v>
      </c>
      <c r="R54" s="236">
        <v>0</v>
      </c>
      <c r="S54" s="236">
        <v>0</v>
      </c>
      <c r="T54" s="98">
        <f>'Weaker Sec_7'!G54</f>
        <v>0</v>
      </c>
      <c r="U54" s="98">
        <f>'Weaker Sec_7'!H54</f>
        <v>0</v>
      </c>
      <c r="V54" s="132">
        <v>0</v>
      </c>
    </row>
    <row r="55" spans="1:22" ht="14.1" customHeight="1" x14ac:dyDescent="0.2">
      <c r="A55" s="53">
        <v>47</v>
      </c>
      <c r="B55" s="54" t="s">
        <v>241</v>
      </c>
      <c r="C55" s="236">
        <v>0</v>
      </c>
      <c r="D55" s="236">
        <v>0</v>
      </c>
      <c r="E55" s="236">
        <v>0</v>
      </c>
      <c r="F55" s="236">
        <v>0</v>
      </c>
      <c r="G55" s="132" t="e">
        <f t="shared" si="0"/>
        <v>#DIV/0!</v>
      </c>
      <c r="H55" s="236">
        <v>0</v>
      </c>
      <c r="I55" s="236">
        <v>0</v>
      </c>
      <c r="J55" s="236">
        <v>0</v>
      </c>
      <c r="K55" s="236">
        <v>0</v>
      </c>
      <c r="L55" s="132" t="e">
        <f t="shared" si="1"/>
        <v>#DIV/0!</v>
      </c>
      <c r="M55" s="236">
        <v>1482</v>
      </c>
      <c r="N55" s="236">
        <v>1116</v>
      </c>
      <c r="O55" s="236">
        <v>16257</v>
      </c>
      <c r="P55" s="236">
        <v>12193</v>
      </c>
      <c r="Q55" s="132">
        <f t="shared" si="3"/>
        <v>9.1527925859099479</v>
      </c>
      <c r="R55" s="236">
        <v>0</v>
      </c>
      <c r="S55" s="236">
        <v>0</v>
      </c>
      <c r="T55" s="98">
        <f>'Weaker Sec_7'!G55</f>
        <v>62</v>
      </c>
      <c r="U55" s="98">
        <f>'Weaker Sec_7'!H55</f>
        <v>221.45</v>
      </c>
      <c r="V55" s="132">
        <f t="shared" si="2"/>
        <v>0</v>
      </c>
    </row>
    <row r="56" spans="1:22" ht="14.1" customHeight="1" x14ac:dyDescent="0.2">
      <c r="A56" s="53">
        <v>48</v>
      </c>
      <c r="B56" s="54" t="s">
        <v>315</v>
      </c>
      <c r="C56" s="236">
        <v>0</v>
      </c>
      <c r="D56" s="236">
        <v>0</v>
      </c>
      <c r="E56" s="236">
        <v>0</v>
      </c>
      <c r="F56" s="236">
        <v>0</v>
      </c>
      <c r="G56" s="132">
        <v>0</v>
      </c>
      <c r="H56" s="236">
        <v>0</v>
      </c>
      <c r="I56" s="236">
        <v>0</v>
      </c>
      <c r="J56" s="236">
        <v>0</v>
      </c>
      <c r="K56" s="236">
        <v>0</v>
      </c>
      <c r="L56" s="132">
        <v>0</v>
      </c>
      <c r="M56" s="236">
        <v>0</v>
      </c>
      <c r="N56" s="236">
        <v>0</v>
      </c>
      <c r="O56" s="236">
        <v>0</v>
      </c>
      <c r="P56" s="236">
        <v>0</v>
      </c>
      <c r="Q56" s="132">
        <v>0</v>
      </c>
      <c r="R56" s="236">
        <v>0</v>
      </c>
      <c r="S56" s="236">
        <v>0</v>
      </c>
      <c r="T56" s="98">
        <f>'Weaker Sec_7'!G56</f>
        <v>0</v>
      </c>
      <c r="U56" s="98">
        <f>'Weaker Sec_7'!H56</f>
        <v>0</v>
      </c>
      <c r="V56" s="132">
        <v>0</v>
      </c>
    </row>
    <row r="57" spans="1:22" ht="14.1" customHeight="1" x14ac:dyDescent="0.2">
      <c r="A57" s="53">
        <v>49</v>
      </c>
      <c r="B57" s="54" t="s">
        <v>350</v>
      </c>
      <c r="C57" s="236">
        <v>0</v>
      </c>
      <c r="D57" s="236">
        <v>0</v>
      </c>
      <c r="E57" s="236">
        <v>0</v>
      </c>
      <c r="F57" s="236">
        <v>0</v>
      </c>
      <c r="G57" s="132">
        <v>0</v>
      </c>
      <c r="H57" s="236">
        <v>0</v>
      </c>
      <c r="I57" s="236">
        <v>0</v>
      </c>
      <c r="J57" s="236">
        <v>0</v>
      </c>
      <c r="K57" s="236">
        <v>0</v>
      </c>
      <c r="L57" s="132">
        <v>0</v>
      </c>
      <c r="M57" s="236">
        <v>0</v>
      </c>
      <c r="N57" s="236">
        <v>0</v>
      </c>
      <c r="O57" s="236">
        <v>0</v>
      </c>
      <c r="P57" s="236">
        <v>0</v>
      </c>
      <c r="Q57" s="132">
        <v>0</v>
      </c>
      <c r="R57" s="236">
        <v>0</v>
      </c>
      <c r="S57" s="236">
        <v>0</v>
      </c>
      <c r="T57" s="98">
        <f>'Weaker Sec_7'!G57</f>
        <v>0</v>
      </c>
      <c r="U57" s="98">
        <f>'Weaker Sec_7'!H57</f>
        <v>0</v>
      </c>
      <c r="V57" s="132">
        <v>0</v>
      </c>
    </row>
    <row r="58" spans="1:22" s="266" customFormat="1" ht="14.1" customHeight="1" x14ac:dyDescent="0.2">
      <c r="A58" s="257"/>
      <c r="B58" s="191" t="s">
        <v>316</v>
      </c>
      <c r="C58" s="264">
        <f>SUM(C54:C57)</f>
        <v>0</v>
      </c>
      <c r="D58" s="264">
        <f t="shared" ref="D58:S58" si="7">SUM(D54:D57)</f>
        <v>0</v>
      </c>
      <c r="E58" s="264">
        <f t="shared" si="7"/>
        <v>0</v>
      </c>
      <c r="F58" s="264">
        <f t="shared" si="7"/>
        <v>0</v>
      </c>
      <c r="G58" s="265" t="e">
        <f t="shared" si="0"/>
        <v>#DIV/0!</v>
      </c>
      <c r="H58" s="264">
        <f t="shared" si="7"/>
        <v>0</v>
      </c>
      <c r="I58" s="264">
        <f t="shared" si="7"/>
        <v>0</v>
      </c>
      <c r="J58" s="264">
        <f t="shared" si="7"/>
        <v>0</v>
      </c>
      <c r="K58" s="264">
        <f t="shared" si="7"/>
        <v>0</v>
      </c>
      <c r="L58" s="265" t="e">
        <f t="shared" si="1"/>
        <v>#DIV/0!</v>
      </c>
      <c r="M58" s="264">
        <f t="shared" si="7"/>
        <v>1482</v>
      </c>
      <c r="N58" s="264">
        <f t="shared" si="7"/>
        <v>1116</v>
      </c>
      <c r="O58" s="264">
        <f t="shared" si="7"/>
        <v>16257</v>
      </c>
      <c r="P58" s="264">
        <f t="shared" si="7"/>
        <v>12193</v>
      </c>
      <c r="Q58" s="265">
        <f t="shared" si="3"/>
        <v>9.1527925859099479</v>
      </c>
      <c r="R58" s="264">
        <f t="shared" si="7"/>
        <v>0</v>
      </c>
      <c r="S58" s="264">
        <f t="shared" si="7"/>
        <v>0</v>
      </c>
      <c r="T58" s="256">
        <f>'Weaker Sec_7'!G58</f>
        <v>62</v>
      </c>
      <c r="U58" s="256">
        <f>'Weaker Sec_7'!H58</f>
        <v>221.45</v>
      </c>
      <c r="V58" s="265">
        <f t="shared" si="2"/>
        <v>0</v>
      </c>
    </row>
    <row r="59" spans="1:22" s="266" customFormat="1" ht="14.1" customHeight="1" x14ac:dyDescent="0.2">
      <c r="A59" s="257"/>
      <c r="B59" s="191" t="s">
        <v>242</v>
      </c>
      <c r="C59" s="264">
        <f>C58+C53+C49+C27</f>
        <v>16851</v>
      </c>
      <c r="D59" s="264">
        <f t="shared" ref="D59:S59" si="8">D58+D53+D49+D27</f>
        <v>15518.766344200001</v>
      </c>
      <c r="E59" s="264">
        <f t="shared" si="8"/>
        <v>85732</v>
      </c>
      <c r="F59" s="264">
        <f t="shared" si="8"/>
        <v>239747.29477570002</v>
      </c>
      <c r="G59" s="265">
        <f t="shared" si="0"/>
        <v>6.4729682805050484</v>
      </c>
      <c r="H59" s="264">
        <f t="shared" si="8"/>
        <v>5416</v>
      </c>
      <c r="I59" s="264">
        <f t="shared" si="8"/>
        <v>7014.47</v>
      </c>
      <c r="J59" s="264">
        <f t="shared" si="8"/>
        <v>17159</v>
      </c>
      <c r="K59" s="264">
        <f t="shared" si="8"/>
        <v>62569.53</v>
      </c>
      <c r="L59" s="265">
        <f t="shared" si="1"/>
        <v>11.210680342332761</v>
      </c>
      <c r="M59" s="264">
        <f t="shared" si="8"/>
        <v>80839</v>
      </c>
      <c r="N59" s="264">
        <f t="shared" si="8"/>
        <v>53234.490000000005</v>
      </c>
      <c r="O59" s="264">
        <f t="shared" si="8"/>
        <v>558056</v>
      </c>
      <c r="P59" s="264">
        <f t="shared" si="8"/>
        <v>456913.21</v>
      </c>
      <c r="Q59" s="265">
        <f t="shared" si="3"/>
        <v>11.650897552294451</v>
      </c>
      <c r="R59" s="264">
        <f t="shared" si="8"/>
        <v>19493</v>
      </c>
      <c r="S59" s="264">
        <f t="shared" si="8"/>
        <v>8274.5299999999988</v>
      </c>
      <c r="T59" s="256">
        <f>'Weaker Sec_7'!G59</f>
        <v>117059</v>
      </c>
      <c r="U59" s="256">
        <f>'Weaker Sec_7'!H59</f>
        <v>66750.67</v>
      </c>
      <c r="V59" s="265">
        <f t="shared" si="2"/>
        <v>12.396175199439945</v>
      </c>
    </row>
  </sheetData>
  <autoFilter ref="A4:V6">
    <filterColumn colId="2" showButton="0"/>
    <filterColumn colId="4" showButton="0"/>
    <filterColumn colId="7" showButton="0"/>
    <filterColumn colId="9" showButton="0"/>
    <filterColumn colId="12" showButton="0"/>
    <filterColumn colId="14" showButton="0"/>
    <filterColumn colId="17" showButton="0"/>
    <filterColumn colId="19" showButton="0"/>
  </autoFilter>
  <mergeCells count="18">
    <mergeCell ref="E4:F4"/>
    <mergeCell ref="H4:I4"/>
    <mergeCell ref="R4:S4"/>
    <mergeCell ref="Q4:Q5"/>
    <mergeCell ref="J4:K4"/>
    <mergeCell ref="M4:N4"/>
    <mergeCell ref="A1:V1"/>
    <mergeCell ref="A2:V2"/>
    <mergeCell ref="A4:A5"/>
    <mergeCell ref="B4:B5"/>
    <mergeCell ref="C4:D4"/>
    <mergeCell ref="T4:U4"/>
    <mergeCell ref="G4:G5"/>
    <mergeCell ref="L4:L5"/>
    <mergeCell ref="V4:V5"/>
    <mergeCell ref="J3:K3"/>
    <mergeCell ref="N3:O3"/>
    <mergeCell ref="O4:P4"/>
  </mergeCells>
  <conditionalFormatting sqref="J3">
    <cfRule type="cellIs" dxfId="14" priority="21" operator="lessThan">
      <formula>0</formula>
    </cfRule>
  </conditionalFormatting>
  <conditionalFormatting sqref="P3">
    <cfRule type="cellIs" dxfId="13" priority="20" operator="lessThan">
      <formula>0</formula>
    </cfRule>
  </conditionalFormatting>
  <conditionalFormatting sqref="N3">
    <cfRule type="cellIs" dxfId="12" priority="19" operator="lessThan">
      <formula>0</formula>
    </cfRule>
  </conditionalFormatting>
  <conditionalFormatting sqref="G1:G1048576 L1:L1048576 Q1:Q1048576 V1:V1048576">
    <cfRule type="cellIs" dxfId="11" priority="12" stopIfTrue="1" operator="greaterThan">
      <formula>100</formula>
    </cfRule>
  </conditionalFormatting>
  <conditionalFormatting sqref="G1:G1048576 L1:L1048576 Q1:Q1048576">
    <cfRule type="cellIs" dxfId="10" priority="3" operator="greaterThan">
      <formula>100</formula>
    </cfRule>
  </conditionalFormatting>
  <pageMargins left="1.25" right="0.25" top="0.25" bottom="0.2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M66"/>
  <sheetViews>
    <sheetView zoomScaleNormal="100" zoomScaleSheetLayoutView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K71" sqref="K71"/>
    </sheetView>
  </sheetViews>
  <sheetFormatPr defaultRowHeight="15" x14ac:dyDescent="0.2"/>
  <cols>
    <col min="1" max="1" width="5.42578125" style="35" customWidth="1"/>
    <col min="2" max="2" width="21.7109375" style="32" customWidth="1"/>
    <col min="3" max="3" width="8.140625" style="92" customWidth="1"/>
    <col min="4" max="5" width="9" style="92" bestFit="1" customWidth="1"/>
    <col min="6" max="6" width="8.85546875" style="92" customWidth="1"/>
    <col min="7" max="7" width="9.7109375" style="92" customWidth="1"/>
    <col min="8" max="8" width="9" style="92" bestFit="1" customWidth="1"/>
    <col min="9" max="9" width="7.85546875" style="33" customWidth="1"/>
    <col min="10" max="10" width="8.28515625" style="33" customWidth="1"/>
    <col min="11" max="11" width="8.7109375" style="33" customWidth="1"/>
    <col min="12" max="13" width="9.140625" style="32" customWidth="1"/>
    <col min="14" max="16384" width="9.140625" style="32"/>
  </cols>
  <sheetData>
    <row r="1" spans="1:13" ht="14.25" customHeight="1" x14ac:dyDescent="0.2">
      <c r="A1" s="361" t="s">
        <v>325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3" x14ac:dyDescent="0.2">
      <c r="A2" s="357" t="s">
        <v>219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x14ac:dyDescent="0.2">
      <c r="B3" s="61" t="s">
        <v>12</v>
      </c>
      <c r="J3" s="367" t="s">
        <v>15</v>
      </c>
      <c r="K3" s="367"/>
    </row>
    <row r="4" spans="1:13" s="178" customFormat="1" ht="15" customHeight="1" x14ac:dyDescent="0.2">
      <c r="A4" s="362" t="s">
        <v>353</v>
      </c>
      <c r="B4" s="362" t="s">
        <v>3</v>
      </c>
      <c r="C4" s="364" t="s">
        <v>8</v>
      </c>
      <c r="D4" s="364"/>
      <c r="E4" s="365"/>
      <c r="F4" s="366" t="s">
        <v>9</v>
      </c>
      <c r="G4" s="364"/>
      <c r="H4" s="365"/>
      <c r="I4" s="358" t="s">
        <v>10</v>
      </c>
      <c r="J4" s="359"/>
      <c r="K4" s="360"/>
      <c r="L4" s="199"/>
    </row>
    <row r="5" spans="1:13" ht="27" x14ac:dyDescent="0.2">
      <c r="A5" s="363"/>
      <c r="B5" s="363"/>
      <c r="C5" s="200" t="s">
        <v>4</v>
      </c>
      <c r="D5" s="184" t="s">
        <v>11</v>
      </c>
      <c r="E5" s="184" t="s">
        <v>6</v>
      </c>
      <c r="F5" s="184" t="s">
        <v>4</v>
      </c>
      <c r="G5" s="184" t="s">
        <v>11</v>
      </c>
      <c r="H5" s="184" t="s">
        <v>6</v>
      </c>
      <c r="I5" s="201" t="s">
        <v>4</v>
      </c>
      <c r="J5" s="201" t="s">
        <v>11</v>
      </c>
      <c r="K5" s="201" t="s">
        <v>6</v>
      </c>
      <c r="L5" s="48"/>
    </row>
    <row r="6" spans="1:13" ht="15" customHeight="1" x14ac:dyDescent="0.2">
      <c r="A6" s="56">
        <v>1</v>
      </c>
      <c r="B6" s="57" t="s">
        <v>55</v>
      </c>
      <c r="C6" s="207">
        <v>163453</v>
      </c>
      <c r="D6" s="207">
        <v>200814</v>
      </c>
      <c r="E6" s="207">
        <v>802293</v>
      </c>
      <c r="F6" s="207">
        <v>145970</v>
      </c>
      <c r="G6" s="207">
        <v>164572</v>
      </c>
      <c r="H6" s="207">
        <v>427899</v>
      </c>
      <c r="I6" s="202">
        <f t="shared" ref="I6" si="0">F6*100/C6</f>
        <v>89.303958936207962</v>
      </c>
      <c r="J6" s="202">
        <f t="shared" ref="J6:K6" si="1">G6*100/D6</f>
        <v>81.952453514197217</v>
      </c>
      <c r="K6" s="202">
        <f t="shared" si="1"/>
        <v>53.334504975115074</v>
      </c>
      <c r="L6" s="203"/>
      <c r="M6" s="36"/>
    </row>
    <row r="7" spans="1:13" ht="15" customHeight="1" x14ac:dyDescent="0.2">
      <c r="A7" s="204">
        <v>2</v>
      </c>
      <c r="B7" s="107" t="s">
        <v>56</v>
      </c>
      <c r="C7" s="208">
        <v>222.78</v>
      </c>
      <c r="D7" s="208">
        <v>4081.94</v>
      </c>
      <c r="E7" s="208">
        <v>114406.69</v>
      </c>
      <c r="F7" s="208">
        <v>124.26</v>
      </c>
      <c r="G7" s="208">
        <v>5150.55</v>
      </c>
      <c r="H7" s="208">
        <v>69694.84</v>
      </c>
      <c r="I7" s="202">
        <f t="shared" ref="I7:I59" si="2">F7*100/C7</f>
        <v>55.776999730676003</v>
      </c>
      <c r="J7" s="202">
        <f t="shared" ref="J7:J59" si="3">G7*100/D7</f>
        <v>126.17897372327863</v>
      </c>
      <c r="K7" s="202">
        <f t="shared" ref="K7:K59" si="4">H7*100/E7</f>
        <v>60.918500482795189</v>
      </c>
      <c r="L7" s="48"/>
    </row>
    <row r="8" spans="1:13" ht="15" customHeight="1" x14ac:dyDescent="0.2">
      <c r="A8" s="56">
        <v>3</v>
      </c>
      <c r="B8" s="107" t="s">
        <v>57</v>
      </c>
      <c r="C8" s="208">
        <v>60285</v>
      </c>
      <c r="D8" s="208">
        <v>718580</v>
      </c>
      <c r="E8" s="208">
        <v>224934</v>
      </c>
      <c r="F8" s="208">
        <v>47292</v>
      </c>
      <c r="G8" s="208">
        <v>575409</v>
      </c>
      <c r="H8" s="208">
        <v>208502</v>
      </c>
      <c r="I8" s="202">
        <f t="shared" si="2"/>
        <v>78.447374968897734</v>
      </c>
      <c r="J8" s="202">
        <f t="shared" si="3"/>
        <v>80.075844025717387</v>
      </c>
      <c r="K8" s="202">
        <f t="shared" si="4"/>
        <v>92.694746014386439</v>
      </c>
      <c r="L8" s="48"/>
    </row>
    <row r="9" spans="1:13" ht="15" customHeight="1" x14ac:dyDescent="0.2">
      <c r="A9" s="204">
        <v>4</v>
      </c>
      <c r="B9" s="107" t="s">
        <v>58</v>
      </c>
      <c r="C9" s="208">
        <v>461046</v>
      </c>
      <c r="D9" s="208">
        <v>1533171</v>
      </c>
      <c r="E9" s="208">
        <v>624494</v>
      </c>
      <c r="F9" s="208">
        <v>603147</v>
      </c>
      <c r="G9" s="208">
        <v>829542</v>
      </c>
      <c r="H9" s="208">
        <v>451240</v>
      </c>
      <c r="I9" s="202">
        <f t="shared" si="2"/>
        <v>130.82143647271639</v>
      </c>
      <c r="J9" s="202">
        <f t="shared" si="3"/>
        <v>54.106293427151961</v>
      </c>
      <c r="K9" s="202">
        <f t="shared" si="4"/>
        <v>72.25689918558065</v>
      </c>
      <c r="L9" s="48"/>
    </row>
    <row r="10" spans="1:13" ht="15" customHeight="1" x14ac:dyDescent="0.2">
      <c r="A10" s="56">
        <v>5</v>
      </c>
      <c r="B10" s="107" t="s">
        <v>59</v>
      </c>
      <c r="C10" s="208">
        <v>151408</v>
      </c>
      <c r="D10" s="208">
        <v>103940</v>
      </c>
      <c r="E10" s="208">
        <v>317052.28000000003</v>
      </c>
      <c r="F10" s="208">
        <v>93890</v>
      </c>
      <c r="G10" s="208">
        <v>32181</v>
      </c>
      <c r="H10" s="208">
        <v>184510</v>
      </c>
      <c r="I10" s="202">
        <f t="shared" si="2"/>
        <v>62.011254359082741</v>
      </c>
      <c r="J10" s="202">
        <f t="shared" si="3"/>
        <v>30.961131421974216</v>
      </c>
      <c r="K10" s="202">
        <f t="shared" si="4"/>
        <v>58.195449658964755</v>
      </c>
      <c r="L10" s="48"/>
    </row>
    <row r="11" spans="1:13" ht="15" customHeight="1" x14ac:dyDescent="0.2">
      <c r="A11" s="204">
        <v>6</v>
      </c>
      <c r="B11" s="107" t="s">
        <v>60</v>
      </c>
      <c r="C11" s="208">
        <v>26052.62</v>
      </c>
      <c r="D11" s="208">
        <v>101183.62</v>
      </c>
      <c r="E11" s="208">
        <v>640329.71</v>
      </c>
      <c r="F11" s="208">
        <v>31080.63</v>
      </c>
      <c r="G11" s="208">
        <v>101480.61</v>
      </c>
      <c r="H11" s="208">
        <v>408135.69</v>
      </c>
      <c r="I11" s="202">
        <f t="shared" si="2"/>
        <v>119.29944090076162</v>
      </c>
      <c r="J11" s="202">
        <f t="shared" si="3"/>
        <v>100.29351588725527</v>
      </c>
      <c r="K11" s="202">
        <f t="shared" si="4"/>
        <v>63.738365349313561</v>
      </c>
      <c r="L11" s="48"/>
    </row>
    <row r="12" spans="1:13" ht="15" customHeight="1" x14ac:dyDescent="0.2">
      <c r="A12" s="56">
        <v>7</v>
      </c>
      <c r="B12" s="107" t="s">
        <v>61</v>
      </c>
      <c r="C12" s="208">
        <v>599601</v>
      </c>
      <c r="D12" s="208">
        <v>685611</v>
      </c>
      <c r="E12" s="208">
        <v>1406046</v>
      </c>
      <c r="F12" s="208">
        <v>334311</v>
      </c>
      <c r="G12" s="208">
        <v>365421</v>
      </c>
      <c r="H12" s="208">
        <v>664191</v>
      </c>
      <c r="I12" s="202">
        <f t="shared" si="2"/>
        <v>55.75557745901024</v>
      </c>
      <c r="J12" s="202">
        <f t="shared" si="3"/>
        <v>53.29859060020916</v>
      </c>
      <c r="K12" s="202">
        <f t="shared" si="4"/>
        <v>47.23821269005424</v>
      </c>
      <c r="L12" s="48"/>
    </row>
    <row r="13" spans="1:13" ht="15" customHeight="1" x14ac:dyDescent="0.2">
      <c r="A13" s="204">
        <v>8</v>
      </c>
      <c r="B13" s="107" t="s">
        <v>48</v>
      </c>
      <c r="C13" s="208">
        <v>8412</v>
      </c>
      <c r="D13" s="208">
        <v>18101</v>
      </c>
      <c r="E13" s="208">
        <v>173082</v>
      </c>
      <c r="F13" s="208">
        <v>8712</v>
      </c>
      <c r="G13" s="208">
        <v>30097</v>
      </c>
      <c r="H13" s="208">
        <v>286248</v>
      </c>
      <c r="I13" s="202">
        <f t="shared" si="2"/>
        <v>103.5663338088445</v>
      </c>
      <c r="J13" s="202">
        <f t="shared" si="3"/>
        <v>166.27258162532456</v>
      </c>
      <c r="K13" s="202">
        <f t="shared" si="4"/>
        <v>165.382882102125</v>
      </c>
      <c r="L13" s="48"/>
    </row>
    <row r="14" spans="1:13" ht="15" customHeight="1" x14ac:dyDescent="0.2">
      <c r="A14" s="56">
        <v>9</v>
      </c>
      <c r="B14" s="107" t="s">
        <v>49</v>
      </c>
      <c r="C14" s="208">
        <v>7256</v>
      </c>
      <c r="D14" s="208">
        <v>29600</v>
      </c>
      <c r="E14" s="208">
        <v>243031</v>
      </c>
      <c r="F14" s="208">
        <v>4901</v>
      </c>
      <c r="G14" s="208">
        <v>15623</v>
      </c>
      <c r="H14" s="208">
        <v>143169</v>
      </c>
      <c r="I14" s="202">
        <f t="shared" si="2"/>
        <v>67.544101433296589</v>
      </c>
      <c r="J14" s="202">
        <f t="shared" si="3"/>
        <v>52.780405405405403</v>
      </c>
      <c r="K14" s="202">
        <f t="shared" si="4"/>
        <v>58.909768712633365</v>
      </c>
      <c r="L14" s="48"/>
    </row>
    <row r="15" spans="1:13" ht="15" customHeight="1" x14ac:dyDescent="0.2">
      <c r="A15" s="204">
        <v>10</v>
      </c>
      <c r="B15" s="107" t="s">
        <v>81</v>
      </c>
      <c r="C15" s="208">
        <v>4748</v>
      </c>
      <c r="D15" s="208">
        <v>62415</v>
      </c>
      <c r="E15" s="208">
        <v>577343</v>
      </c>
      <c r="F15" s="208">
        <v>11754</v>
      </c>
      <c r="G15" s="208">
        <v>41305</v>
      </c>
      <c r="H15" s="208">
        <v>353264</v>
      </c>
      <c r="I15" s="202">
        <f t="shared" si="2"/>
        <v>247.55686604886267</v>
      </c>
      <c r="J15" s="202">
        <f t="shared" si="3"/>
        <v>66.178002082832649</v>
      </c>
      <c r="K15" s="202">
        <f t="shared" si="4"/>
        <v>61.187890041102087</v>
      </c>
      <c r="L15" s="48"/>
    </row>
    <row r="16" spans="1:13" ht="15" customHeight="1" x14ac:dyDescent="0.2">
      <c r="A16" s="56">
        <v>11</v>
      </c>
      <c r="B16" s="107" t="s">
        <v>62</v>
      </c>
      <c r="C16" s="208">
        <v>22.75</v>
      </c>
      <c r="D16" s="208">
        <v>8070.46</v>
      </c>
      <c r="E16" s="208">
        <v>83003.41</v>
      </c>
      <c r="F16" s="208">
        <v>14.99</v>
      </c>
      <c r="G16" s="208">
        <v>4267.93</v>
      </c>
      <c r="H16" s="208">
        <v>86729.09</v>
      </c>
      <c r="I16" s="202">
        <f t="shared" si="2"/>
        <v>65.890109890109883</v>
      </c>
      <c r="J16" s="202">
        <f t="shared" si="3"/>
        <v>52.883354852139782</v>
      </c>
      <c r="K16" s="202">
        <f t="shared" si="4"/>
        <v>104.48858667372822</v>
      </c>
      <c r="L16" s="48"/>
    </row>
    <row r="17" spans="1:12" ht="15" customHeight="1" x14ac:dyDescent="0.2">
      <c r="A17" s="204">
        <v>12</v>
      </c>
      <c r="B17" s="107" t="s">
        <v>63</v>
      </c>
      <c r="C17" s="208">
        <v>8340</v>
      </c>
      <c r="D17" s="208">
        <v>13530</v>
      </c>
      <c r="E17" s="208">
        <v>111621</v>
      </c>
      <c r="F17" s="208">
        <v>5174</v>
      </c>
      <c r="G17" s="208">
        <v>8426</v>
      </c>
      <c r="H17" s="208">
        <v>90271</v>
      </c>
      <c r="I17" s="202">
        <f t="shared" si="2"/>
        <v>62.038369304556355</v>
      </c>
      <c r="J17" s="202">
        <f t="shared" si="3"/>
        <v>62.27642276422764</v>
      </c>
      <c r="K17" s="202">
        <f t="shared" si="4"/>
        <v>80.872774836276335</v>
      </c>
      <c r="L17" s="48"/>
    </row>
    <row r="18" spans="1:12" ht="15" customHeight="1" x14ac:dyDescent="0.2">
      <c r="A18" s="56">
        <v>13</v>
      </c>
      <c r="B18" s="107" t="s">
        <v>199</v>
      </c>
      <c r="C18" s="208">
        <v>5166.21</v>
      </c>
      <c r="D18" s="208">
        <v>33700.29</v>
      </c>
      <c r="E18" s="208">
        <v>475356.15999999997</v>
      </c>
      <c r="F18" s="208">
        <v>5573.97</v>
      </c>
      <c r="G18" s="208">
        <v>32071.79</v>
      </c>
      <c r="H18" s="208">
        <v>212944.02</v>
      </c>
      <c r="I18" s="202">
        <f t="shared" si="2"/>
        <v>107.89282665629156</v>
      </c>
      <c r="J18" s="202">
        <f t="shared" si="3"/>
        <v>95.167697369963278</v>
      </c>
      <c r="K18" s="202">
        <f t="shared" si="4"/>
        <v>44.796730939596955</v>
      </c>
      <c r="L18" s="48"/>
    </row>
    <row r="19" spans="1:12" ht="15" customHeight="1" x14ac:dyDescent="0.2">
      <c r="A19" s="204">
        <v>14</v>
      </c>
      <c r="B19" s="107" t="s">
        <v>200</v>
      </c>
      <c r="C19" s="208">
        <v>11750</v>
      </c>
      <c r="D19" s="208">
        <v>9283</v>
      </c>
      <c r="E19" s="208">
        <v>140075</v>
      </c>
      <c r="F19" s="208">
        <v>6061</v>
      </c>
      <c r="G19" s="208">
        <v>6056</v>
      </c>
      <c r="H19" s="208">
        <v>53110</v>
      </c>
      <c r="I19" s="202">
        <f t="shared" si="2"/>
        <v>51.582978723404253</v>
      </c>
      <c r="J19" s="202">
        <f t="shared" si="3"/>
        <v>65.237530970591408</v>
      </c>
      <c r="K19" s="202">
        <f t="shared" si="4"/>
        <v>37.91540246296627</v>
      </c>
      <c r="L19" s="48"/>
    </row>
    <row r="20" spans="1:12" ht="15" customHeight="1" x14ac:dyDescent="0.2">
      <c r="A20" s="56">
        <v>15</v>
      </c>
      <c r="B20" s="107" t="s">
        <v>64</v>
      </c>
      <c r="C20" s="208">
        <v>171545</v>
      </c>
      <c r="D20" s="208">
        <v>358369</v>
      </c>
      <c r="E20" s="208">
        <v>1566096</v>
      </c>
      <c r="F20" s="208">
        <v>178650</v>
      </c>
      <c r="G20" s="208">
        <v>210058</v>
      </c>
      <c r="H20" s="208">
        <v>1104611</v>
      </c>
      <c r="I20" s="202">
        <f t="shared" si="2"/>
        <v>104.14177038094961</v>
      </c>
      <c r="J20" s="202">
        <f t="shared" si="3"/>
        <v>58.615002971797225</v>
      </c>
      <c r="K20" s="202">
        <f t="shared" si="4"/>
        <v>70.532777045596177</v>
      </c>
      <c r="L20" s="48"/>
    </row>
    <row r="21" spans="1:12" ht="15" customHeight="1" x14ac:dyDescent="0.2">
      <c r="A21" s="204">
        <v>16</v>
      </c>
      <c r="B21" s="107" t="s">
        <v>70</v>
      </c>
      <c r="C21" s="208">
        <v>862555</v>
      </c>
      <c r="D21" s="208">
        <v>2866944</v>
      </c>
      <c r="E21" s="208">
        <v>6872705</v>
      </c>
      <c r="F21" s="208">
        <v>615470</v>
      </c>
      <c r="G21" s="208">
        <v>1384471</v>
      </c>
      <c r="H21" s="208">
        <v>3494454</v>
      </c>
      <c r="I21" s="202">
        <f t="shared" si="2"/>
        <v>71.354290451043695</v>
      </c>
      <c r="J21" s="202">
        <f t="shared" si="3"/>
        <v>48.29082814313778</v>
      </c>
      <c r="K21" s="202">
        <f t="shared" si="4"/>
        <v>50.845394935473003</v>
      </c>
      <c r="L21" s="48"/>
    </row>
    <row r="22" spans="1:12" ht="15" customHeight="1" x14ac:dyDescent="0.2">
      <c r="A22" s="56">
        <v>17</v>
      </c>
      <c r="B22" s="107" t="s">
        <v>65</v>
      </c>
      <c r="C22" s="208">
        <v>75705</v>
      </c>
      <c r="D22" s="208">
        <v>18661</v>
      </c>
      <c r="E22" s="208">
        <v>152741</v>
      </c>
      <c r="F22" s="208">
        <v>29607</v>
      </c>
      <c r="G22" s="208">
        <v>11926</v>
      </c>
      <c r="H22" s="208">
        <v>118660</v>
      </c>
      <c r="I22" s="202">
        <f t="shared" si="2"/>
        <v>39.108381216564297</v>
      </c>
      <c r="J22" s="202">
        <f t="shared" si="3"/>
        <v>63.908686565564544</v>
      </c>
      <c r="K22" s="202">
        <f t="shared" si="4"/>
        <v>77.687065031654896</v>
      </c>
      <c r="L22" s="48"/>
    </row>
    <row r="23" spans="1:12" ht="15" customHeight="1" x14ac:dyDescent="0.2">
      <c r="A23" s="204">
        <v>18</v>
      </c>
      <c r="B23" s="107" t="s">
        <v>201</v>
      </c>
      <c r="C23" s="208">
        <v>111002.24000000001</v>
      </c>
      <c r="D23" s="208">
        <v>104064.6</v>
      </c>
      <c r="E23" s="208">
        <v>478697.16</v>
      </c>
      <c r="F23" s="208">
        <v>82421.05</v>
      </c>
      <c r="G23" s="208">
        <v>72579.73</v>
      </c>
      <c r="H23" s="208">
        <v>337065.22</v>
      </c>
      <c r="I23" s="202">
        <f t="shared" si="2"/>
        <v>74.251699785517843</v>
      </c>
      <c r="J23" s="202">
        <f t="shared" si="3"/>
        <v>69.744879622849652</v>
      </c>
      <c r="K23" s="202">
        <f t="shared" si="4"/>
        <v>70.413039425594263</v>
      </c>
      <c r="L23" s="48"/>
    </row>
    <row r="24" spans="1:12" ht="15" customHeight="1" x14ac:dyDescent="0.2">
      <c r="A24" s="56">
        <v>19</v>
      </c>
      <c r="B24" s="107" t="s">
        <v>66</v>
      </c>
      <c r="C24" s="208">
        <v>285830</v>
      </c>
      <c r="D24" s="208">
        <v>395187</v>
      </c>
      <c r="E24" s="208">
        <v>1519698</v>
      </c>
      <c r="F24" s="208">
        <v>139481</v>
      </c>
      <c r="G24" s="208">
        <v>154123</v>
      </c>
      <c r="H24" s="208">
        <v>1019630</v>
      </c>
      <c r="I24" s="202">
        <f t="shared" si="2"/>
        <v>48.798586572438161</v>
      </c>
      <c r="J24" s="202">
        <f t="shared" si="3"/>
        <v>39.000017713133275</v>
      </c>
      <c r="K24" s="202">
        <f t="shared" si="4"/>
        <v>67.094251621045757</v>
      </c>
      <c r="L24" s="48"/>
    </row>
    <row r="25" spans="1:12" ht="15" customHeight="1" x14ac:dyDescent="0.2">
      <c r="A25" s="204">
        <v>20</v>
      </c>
      <c r="B25" s="107" t="s">
        <v>67</v>
      </c>
      <c r="C25" s="208">
        <v>0</v>
      </c>
      <c r="D25" s="208">
        <v>0</v>
      </c>
      <c r="E25" s="208">
        <v>30452</v>
      </c>
      <c r="F25" s="208">
        <v>0</v>
      </c>
      <c r="G25" s="208">
        <v>0</v>
      </c>
      <c r="H25" s="208">
        <v>64919</v>
      </c>
      <c r="I25" s="202" t="e">
        <f t="shared" si="2"/>
        <v>#DIV/0!</v>
      </c>
      <c r="J25" s="202" t="e">
        <f t="shared" si="3"/>
        <v>#DIV/0!</v>
      </c>
      <c r="K25" s="202">
        <f t="shared" si="4"/>
        <v>213.18468409299882</v>
      </c>
      <c r="L25" s="48"/>
    </row>
    <row r="26" spans="1:12" ht="15" customHeight="1" x14ac:dyDescent="0.2">
      <c r="A26" s="56">
        <v>21</v>
      </c>
      <c r="B26" s="107" t="s">
        <v>50</v>
      </c>
      <c r="C26" s="208">
        <v>2140</v>
      </c>
      <c r="D26" s="208">
        <v>17410</v>
      </c>
      <c r="E26" s="208">
        <v>105926</v>
      </c>
      <c r="F26" s="208">
        <v>3797</v>
      </c>
      <c r="G26" s="208">
        <v>18066</v>
      </c>
      <c r="H26" s="208">
        <v>72090</v>
      </c>
      <c r="I26" s="202">
        <f t="shared" si="2"/>
        <v>177.42990654205607</v>
      </c>
      <c r="J26" s="202">
        <f t="shared" si="3"/>
        <v>103.76794945433659</v>
      </c>
      <c r="K26" s="202">
        <f t="shared" si="4"/>
        <v>68.056945414723486</v>
      </c>
      <c r="L26" s="48"/>
    </row>
    <row r="27" spans="1:12" s="61" customFormat="1" ht="15" customHeight="1" x14ac:dyDescent="0.2">
      <c r="A27" s="209"/>
      <c r="B27" s="191" t="s">
        <v>351</v>
      </c>
      <c r="C27" s="211">
        <f>SUM(C6:C26)</f>
        <v>3016540.6</v>
      </c>
      <c r="D27" s="211">
        <f t="shared" ref="D27:H27" si="5">SUM(D6:D26)</f>
        <v>7282716.9100000001</v>
      </c>
      <c r="E27" s="211">
        <f t="shared" si="5"/>
        <v>16659382.41</v>
      </c>
      <c r="F27" s="211">
        <f t="shared" si="5"/>
        <v>2347431.9</v>
      </c>
      <c r="G27" s="211">
        <f t="shared" si="5"/>
        <v>4062826.6100000003</v>
      </c>
      <c r="H27" s="211">
        <f t="shared" si="5"/>
        <v>9851336.8599999994</v>
      </c>
      <c r="I27" s="212">
        <f t="shared" si="2"/>
        <v>77.818674146139458</v>
      </c>
      <c r="J27" s="212">
        <f t="shared" si="3"/>
        <v>55.787237925193502</v>
      </c>
      <c r="K27" s="212">
        <f t="shared" si="4"/>
        <v>59.133865935429952</v>
      </c>
      <c r="L27" s="190"/>
    </row>
    <row r="28" spans="1:12" ht="15" customHeight="1" x14ac:dyDescent="0.2">
      <c r="A28" s="56">
        <v>22</v>
      </c>
      <c r="B28" s="107" t="s">
        <v>47</v>
      </c>
      <c r="C28" s="208">
        <v>32173.040000000001</v>
      </c>
      <c r="D28" s="208">
        <v>97294.59</v>
      </c>
      <c r="E28" s="208">
        <v>649315.6</v>
      </c>
      <c r="F28" s="208">
        <v>8917.92</v>
      </c>
      <c r="G28" s="208">
        <v>39610.53</v>
      </c>
      <c r="H28" s="208">
        <v>578102.80000000005</v>
      </c>
      <c r="I28" s="202">
        <f t="shared" si="2"/>
        <v>27.718611607731194</v>
      </c>
      <c r="J28" s="202">
        <f t="shared" si="3"/>
        <v>40.711955310156505</v>
      </c>
      <c r="K28" s="202">
        <f t="shared" si="4"/>
        <v>89.032636825605309</v>
      </c>
      <c r="L28" s="48"/>
    </row>
    <row r="29" spans="1:12" ht="15" customHeight="1" x14ac:dyDescent="0.2">
      <c r="A29" s="204">
        <v>23</v>
      </c>
      <c r="B29" s="107" t="s">
        <v>202</v>
      </c>
      <c r="C29" s="208">
        <v>1959.3</v>
      </c>
      <c r="D29" s="208">
        <v>37033.03</v>
      </c>
      <c r="E29" s="208">
        <v>3575.15</v>
      </c>
      <c r="F29" s="208">
        <v>9691.35</v>
      </c>
      <c r="G29" s="208">
        <v>36302.31</v>
      </c>
      <c r="H29" s="208">
        <v>12306.71</v>
      </c>
      <c r="I29" s="202">
        <f t="shared" si="2"/>
        <v>494.6332873985607</v>
      </c>
      <c r="J29" s="202">
        <f t="shared" si="3"/>
        <v>98.026842524092686</v>
      </c>
      <c r="K29" s="202">
        <f t="shared" si="4"/>
        <v>344.22919318070569</v>
      </c>
      <c r="L29" s="48"/>
    </row>
    <row r="30" spans="1:12" ht="15" customHeight="1" x14ac:dyDescent="0.2">
      <c r="A30" s="56">
        <v>24</v>
      </c>
      <c r="B30" s="107" t="s">
        <v>203</v>
      </c>
      <c r="C30" s="208">
        <v>0</v>
      </c>
      <c r="D30" s="208">
        <v>0</v>
      </c>
      <c r="E30" s="208">
        <v>3344</v>
      </c>
      <c r="F30" s="208">
        <v>0</v>
      </c>
      <c r="G30" s="208">
        <v>0</v>
      </c>
      <c r="H30" s="208">
        <v>705</v>
      </c>
      <c r="I30" s="202" t="e">
        <f t="shared" si="2"/>
        <v>#DIV/0!</v>
      </c>
      <c r="J30" s="202" t="e">
        <f t="shared" si="3"/>
        <v>#DIV/0!</v>
      </c>
      <c r="K30" s="202">
        <f t="shared" si="4"/>
        <v>21.082535885167463</v>
      </c>
      <c r="L30" s="48"/>
    </row>
    <row r="31" spans="1:12" ht="15" customHeight="1" x14ac:dyDescent="0.2">
      <c r="A31" s="204">
        <v>25</v>
      </c>
      <c r="B31" s="107" t="s">
        <v>51</v>
      </c>
      <c r="C31" s="208">
        <v>0</v>
      </c>
      <c r="D31" s="208">
        <v>0</v>
      </c>
      <c r="E31" s="208">
        <v>5098.38</v>
      </c>
      <c r="F31" s="208">
        <v>0</v>
      </c>
      <c r="G31" s="208">
        <v>0</v>
      </c>
      <c r="H31" s="208">
        <v>9304.34</v>
      </c>
      <c r="I31" s="202" t="e">
        <f t="shared" si="2"/>
        <v>#DIV/0!</v>
      </c>
      <c r="J31" s="202" t="e">
        <f t="shared" si="3"/>
        <v>#DIV/0!</v>
      </c>
      <c r="K31" s="202">
        <f t="shared" si="4"/>
        <v>182.49600853604477</v>
      </c>
      <c r="L31" s="48"/>
    </row>
    <row r="32" spans="1:12" ht="15" customHeight="1" x14ac:dyDescent="0.2">
      <c r="A32" s="56">
        <v>26</v>
      </c>
      <c r="B32" s="107" t="s">
        <v>204</v>
      </c>
      <c r="C32" s="208">
        <v>1939.0343157000002</v>
      </c>
      <c r="D32" s="208">
        <v>6149.3382407999989</v>
      </c>
      <c r="E32" s="208">
        <v>2910.6643793000003</v>
      </c>
      <c r="F32" s="208">
        <v>12916.429057372088</v>
      </c>
      <c r="G32" s="208">
        <v>29168.918481630171</v>
      </c>
      <c r="H32" s="208">
        <v>17384.052339542981</v>
      </c>
      <c r="I32" s="202">
        <f t="shared" si="2"/>
        <v>666.12689382493988</v>
      </c>
      <c r="J32" s="202">
        <f t="shared" si="3"/>
        <v>474.34239814779545</v>
      </c>
      <c r="K32" s="202">
        <f t="shared" si="4"/>
        <v>597.25375633049646</v>
      </c>
      <c r="L32" s="48"/>
    </row>
    <row r="33" spans="1:12" ht="15" customHeight="1" x14ac:dyDescent="0.2">
      <c r="A33" s="204">
        <v>27</v>
      </c>
      <c r="B33" s="107" t="s">
        <v>205</v>
      </c>
      <c r="C33" s="208">
        <v>0</v>
      </c>
      <c r="D33" s="208">
        <v>0</v>
      </c>
      <c r="E33" s="208">
        <v>751</v>
      </c>
      <c r="F33" s="208">
        <v>0</v>
      </c>
      <c r="G33" s="208">
        <v>0</v>
      </c>
      <c r="H33" s="208">
        <v>40</v>
      </c>
      <c r="I33" s="202" t="e">
        <f t="shared" si="2"/>
        <v>#DIV/0!</v>
      </c>
      <c r="J33" s="202" t="e">
        <f t="shared" si="3"/>
        <v>#DIV/0!</v>
      </c>
      <c r="K33" s="202">
        <f t="shared" si="4"/>
        <v>5.3262316910785623</v>
      </c>
      <c r="L33" s="48"/>
    </row>
    <row r="34" spans="1:12" ht="15" customHeight="1" x14ac:dyDescent="0.2">
      <c r="A34" s="56">
        <v>28</v>
      </c>
      <c r="B34" s="107" t="s">
        <v>206</v>
      </c>
      <c r="C34" s="208">
        <v>649</v>
      </c>
      <c r="D34" s="208">
        <v>712</v>
      </c>
      <c r="E34" s="208">
        <v>51195</v>
      </c>
      <c r="F34" s="208">
        <v>1741</v>
      </c>
      <c r="G34" s="208">
        <v>1856</v>
      </c>
      <c r="H34" s="208">
        <v>17912</v>
      </c>
      <c r="I34" s="202">
        <f t="shared" si="2"/>
        <v>268.25885978428352</v>
      </c>
      <c r="J34" s="202">
        <f t="shared" si="3"/>
        <v>260.67415730337081</v>
      </c>
      <c r="K34" s="202">
        <f t="shared" si="4"/>
        <v>34.987791776540675</v>
      </c>
      <c r="L34" s="48"/>
    </row>
    <row r="35" spans="1:12" ht="15" customHeight="1" x14ac:dyDescent="0.2">
      <c r="A35" s="204">
        <v>29</v>
      </c>
      <c r="B35" s="107" t="s">
        <v>71</v>
      </c>
      <c r="C35" s="208">
        <v>4928</v>
      </c>
      <c r="D35" s="208">
        <v>99202</v>
      </c>
      <c r="E35" s="208">
        <v>683977</v>
      </c>
      <c r="F35" s="208">
        <v>7879</v>
      </c>
      <c r="G35" s="208">
        <v>263505</v>
      </c>
      <c r="H35" s="208">
        <v>1072228</v>
      </c>
      <c r="I35" s="202">
        <f t="shared" si="2"/>
        <v>159.88230519480518</v>
      </c>
      <c r="J35" s="202">
        <f t="shared" si="3"/>
        <v>265.62468498618978</v>
      </c>
      <c r="K35" s="202">
        <f t="shared" si="4"/>
        <v>156.76375082787871</v>
      </c>
      <c r="L35" s="48"/>
    </row>
    <row r="36" spans="1:12" ht="15" customHeight="1" x14ac:dyDescent="0.2">
      <c r="A36" s="56">
        <v>30</v>
      </c>
      <c r="B36" s="107" t="s">
        <v>72</v>
      </c>
      <c r="C36" s="208">
        <v>713</v>
      </c>
      <c r="D36" s="208">
        <v>270947</v>
      </c>
      <c r="E36" s="208">
        <v>441733.14</v>
      </c>
      <c r="F36" s="208">
        <v>3986</v>
      </c>
      <c r="G36" s="208">
        <v>631511</v>
      </c>
      <c r="H36" s="208">
        <v>503387.05</v>
      </c>
      <c r="I36" s="202">
        <f t="shared" si="2"/>
        <v>559.04628330995797</v>
      </c>
      <c r="J36" s="202">
        <f t="shared" si="3"/>
        <v>233.0754723248458</v>
      </c>
      <c r="K36" s="202">
        <f t="shared" si="4"/>
        <v>113.95727520013554</v>
      </c>
      <c r="L36" s="48"/>
    </row>
    <row r="37" spans="1:12" ht="15" customHeight="1" x14ac:dyDescent="0.2">
      <c r="A37" s="204">
        <v>31</v>
      </c>
      <c r="B37" s="107" t="s">
        <v>207</v>
      </c>
      <c r="C37" s="208">
        <v>1311.85</v>
      </c>
      <c r="D37" s="208">
        <v>2138.12</v>
      </c>
      <c r="E37" s="208">
        <v>5038.1400000000003</v>
      </c>
      <c r="F37" s="208">
        <v>7021.9</v>
      </c>
      <c r="G37" s="208">
        <v>8859.9500000000007</v>
      </c>
      <c r="H37" s="208">
        <v>6364.73</v>
      </c>
      <c r="I37" s="202">
        <f t="shared" si="2"/>
        <v>535.26698936616231</v>
      </c>
      <c r="J37" s="202">
        <f t="shared" si="3"/>
        <v>414.38039024937802</v>
      </c>
      <c r="K37" s="202">
        <f t="shared" si="4"/>
        <v>126.33094753222419</v>
      </c>
      <c r="L37" s="48"/>
    </row>
    <row r="38" spans="1:12" ht="15" customHeight="1" x14ac:dyDescent="0.2">
      <c r="A38" s="56">
        <v>32</v>
      </c>
      <c r="B38" s="107" t="s">
        <v>208</v>
      </c>
      <c r="C38" s="208">
        <v>1769.14</v>
      </c>
      <c r="D38" s="208">
        <v>6673.79</v>
      </c>
      <c r="E38" s="208">
        <v>197561.51</v>
      </c>
      <c r="F38" s="208">
        <v>9385</v>
      </c>
      <c r="G38" s="208">
        <v>34561</v>
      </c>
      <c r="H38" s="208">
        <v>248143</v>
      </c>
      <c r="I38" s="202">
        <f t="shared" si="2"/>
        <v>530.48373786133368</v>
      </c>
      <c r="J38" s="202">
        <f t="shared" si="3"/>
        <v>517.86166481114924</v>
      </c>
      <c r="K38" s="202">
        <f t="shared" si="4"/>
        <v>125.60290716546963</v>
      </c>
      <c r="L38" s="48"/>
    </row>
    <row r="39" spans="1:12" ht="15" customHeight="1" x14ac:dyDescent="0.2">
      <c r="A39" s="204">
        <v>33</v>
      </c>
      <c r="B39" s="107" t="s">
        <v>209</v>
      </c>
      <c r="C39" s="208">
        <v>0</v>
      </c>
      <c r="D39" s="208">
        <v>0</v>
      </c>
      <c r="E39" s="208">
        <v>10790</v>
      </c>
      <c r="F39" s="208">
        <v>0</v>
      </c>
      <c r="G39" s="208">
        <v>0</v>
      </c>
      <c r="H39" s="208">
        <v>3284</v>
      </c>
      <c r="I39" s="202" t="e">
        <f t="shared" si="2"/>
        <v>#DIV/0!</v>
      </c>
      <c r="J39" s="202" t="e">
        <f t="shared" si="3"/>
        <v>#DIV/0!</v>
      </c>
      <c r="K39" s="202">
        <f t="shared" si="4"/>
        <v>30.435588507877664</v>
      </c>
      <c r="L39" s="48"/>
    </row>
    <row r="40" spans="1:12" ht="15" customHeight="1" x14ac:dyDescent="0.2">
      <c r="A40" s="56">
        <v>34</v>
      </c>
      <c r="B40" s="107" t="s">
        <v>210</v>
      </c>
      <c r="C40" s="208">
        <v>0</v>
      </c>
      <c r="D40" s="208">
        <v>0</v>
      </c>
      <c r="E40" s="208">
        <v>20149</v>
      </c>
      <c r="F40" s="208">
        <v>0</v>
      </c>
      <c r="G40" s="208">
        <v>0</v>
      </c>
      <c r="H40" s="208">
        <v>37037</v>
      </c>
      <c r="I40" s="202" t="e">
        <f t="shared" si="2"/>
        <v>#DIV/0!</v>
      </c>
      <c r="J40" s="202" t="e">
        <f t="shared" si="3"/>
        <v>#DIV/0!</v>
      </c>
      <c r="K40" s="202">
        <f t="shared" si="4"/>
        <v>183.81557397389449</v>
      </c>
      <c r="L40" s="48"/>
    </row>
    <row r="41" spans="1:12" ht="15" customHeight="1" x14ac:dyDescent="0.2">
      <c r="A41" s="204">
        <v>35</v>
      </c>
      <c r="B41" s="107" t="s">
        <v>211</v>
      </c>
      <c r="C41" s="208">
        <v>0</v>
      </c>
      <c r="D41" s="208">
        <v>0</v>
      </c>
      <c r="E41" s="208">
        <v>22025</v>
      </c>
      <c r="F41" s="208">
        <v>0</v>
      </c>
      <c r="G41" s="208">
        <v>0</v>
      </c>
      <c r="H41" s="208">
        <v>8980.4</v>
      </c>
      <c r="I41" s="202" t="e">
        <f t="shared" si="2"/>
        <v>#DIV/0!</v>
      </c>
      <c r="J41" s="202" t="e">
        <f t="shared" si="3"/>
        <v>#DIV/0!</v>
      </c>
      <c r="K41" s="202">
        <f t="shared" si="4"/>
        <v>40.773666288308739</v>
      </c>
      <c r="L41" s="48"/>
    </row>
    <row r="42" spans="1:12" ht="15" customHeight="1" x14ac:dyDescent="0.2">
      <c r="A42" s="56">
        <v>36</v>
      </c>
      <c r="B42" s="107" t="s">
        <v>73</v>
      </c>
      <c r="C42" s="208">
        <v>2286</v>
      </c>
      <c r="D42" s="208">
        <v>133781</v>
      </c>
      <c r="E42" s="208">
        <v>9816</v>
      </c>
      <c r="F42" s="208">
        <v>21613</v>
      </c>
      <c r="G42" s="208">
        <v>210696</v>
      </c>
      <c r="H42" s="208">
        <v>27601</v>
      </c>
      <c r="I42" s="202">
        <f t="shared" si="2"/>
        <v>945.45056867891515</v>
      </c>
      <c r="J42" s="202">
        <f t="shared" si="3"/>
        <v>157.49321652551558</v>
      </c>
      <c r="K42" s="202">
        <f t="shared" si="4"/>
        <v>281.18378158109209</v>
      </c>
      <c r="L42" s="48"/>
    </row>
    <row r="43" spans="1:12" ht="15" customHeight="1" x14ac:dyDescent="0.2">
      <c r="A43" s="204">
        <v>37</v>
      </c>
      <c r="B43" s="107" t="s">
        <v>212</v>
      </c>
      <c r="C43" s="208">
        <v>0</v>
      </c>
      <c r="D43" s="208">
        <v>168</v>
      </c>
      <c r="E43" s="208">
        <v>13100</v>
      </c>
      <c r="F43" s="208">
        <v>0</v>
      </c>
      <c r="G43" s="208">
        <v>1030</v>
      </c>
      <c r="H43" s="208">
        <v>4147</v>
      </c>
      <c r="I43" s="202" t="e">
        <f t="shared" si="2"/>
        <v>#DIV/0!</v>
      </c>
      <c r="J43" s="202">
        <f t="shared" si="3"/>
        <v>613.09523809523807</v>
      </c>
      <c r="K43" s="202">
        <f t="shared" si="4"/>
        <v>31.65648854961832</v>
      </c>
      <c r="L43" s="48"/>
    </row>
    <row r="44" spans="1:12" ht="15" customHeight="1" x14ac:dyDescent="0.2">
      <c r="A44" s="56">
        <v>38</v>
      </c>
      <c r="B44" s="107" t="s">
        <v>213</v>
      </c>
      <c r="C44" s="208">
        <v>603</v>
      </c>
      <c r="D44" s="208">
        <v>13069</v>
      </c>
      <c r="E44" s="208">
        <v>5443</v>
      </c>
      <c r="F44" s="208">
        <v>10628</v>
      </c>
      <c r="G44" s="208">
        <v>36372</v>
      </c>
      <c r="H44" s="208">
        <v>22503</v>
      </c>
      <c r="I44" s="202">
        <f t="shared" si="2"/>
        <v>1762.5207296849087</v>
      </c>
      <c r="J44" s="202">
        <f t="shared" si="3"/>
        <v>278.30744509908942</v>
      </c>
      <c r="K44" s="202">
        <f t="shared" si="4"/>
        <v>413.43009369832811</v>
      </c>
      <c r="L44" s="48"/>
    </row>
    <row r="45" spans="1:12" ht="15" customHeight="1" x14ac:dyDescent="0.2">
      <c r="A45" s="204">
        <v>39</v>
      </c>
      <c r="B45" s="107" t="s">
        <v>214</v>
      </c>
      <c r="C45" s="208">
        <v>0</v>
      </c>
      <c r="D45" s="208">
        <v>0</v>
      </c>
      <c r="E45" s="208">
        <v>14261</v>
      </c>
      <c r="F45" s="208">
        <v>0</v>
      </c>
      <c r="G45" s="208">
        <v>0</v>
      </c>
      <c r="H45" s="208">
        <v>5858</v>
      </c>
      <c r="I45" s="202" t="e">
        <f t="shared" si="2"/>
        <v>#DIV/0!</v>
      </c>
      <c r="J45" s="202" t="e">
        <f t="shared" si="3"/>
        <v>#DIV/0!</v>
      </c>
      <c r="K45" s="202">
        <f t="shared" si="4"/>
        <v>41.077063319542809</v>
      </c>
      <c r="L45" s="48"/>
    </row>
    <row r="46" spans="1:12" ht="15" customHeight="1" x14ac:dyDescent="0.2">
      <c r="A46" s="56">
        <v>40</v>
      </c>
      <c r="B46" s="107" t="s">
        <v>77</v>
      </c>
      <c r="C46" s="208">
        <v>0</v>
      </c>
      <c r="D46" s="208">
        <v>0</v>
      </c>
      <c r="E46" s="208">
        <v>4345</v>
      </c>
      <c r="F46" s="208">
        <v>0</v>
      </c>
      <c r="G46" s="208">
        <v>0</v>
      </c>
      <c r="H46" s="208">
        <v>1924</v>
      </c>
      <c r="I46" s="202" t="e">
        <f t="shared" si="2"/>
        <v>#DIV/0!</v>
      </c>
      <c r="J46" s="202" t="e">
        <f t="shared" si="3"/>
        <v>#DIV/0!</v>
      </c>
      <c r="K46" s="202">
        <f t="shared" si="4"/>
        <v>44.280782508630608</v>
      </c>
      <c r="L46" s="48"/>
    </row>
    <row r="47" spans="1:12" ht="15" customHeight="1" x14ac:dyDescent="0.2">
      <c r="A47" s="204">
        <v>41</v>
      </c>
      <c r="B47" s="107" t="s">
        <v>215</v>
      </c>
      <c r="C47" s="208">
        <v>0</v>
      </c>
      <c r="D47" s="208">
        <v>0</v>
      </c>
      <c r="E47" s="208">
        <v>1798.38</v>
      </c>
      <c r="F47" s="208">
        <v>0</v>
      </c>
      <c r="G47" s="208">
        <v>0</v>
      </c>
      <c r="H47" s="208">
        <v>4328.6400000000003</v>
      </c>
      <c r="I47" s="202" t="e">
        <f t="shared" si="2"/>
        <v>#DIV/0!</v>
      </c>
      <c r="J47" s="202" t="e">
        <f t="shared" si="3"/>
        <v>#DIV/0!</v>
      </c>
      <c r="K47" s="202">
        <f t="shared" si="4"/>
        <v>240.69662696426786</v>
      </c>
      <c r="L47" s="48"/>
    </row>
    <row r="48" spans="1:12" ht="15" customHeight="1" x14ac:dyDescent="0.2">
      <c r="A48" s="56">
        <v>42</v>
      </c>
      <c r="B48" s="107" t="s">
        <v>76</v>
      </c>
      <c r="C48" s="208">
        <v>501</v>
      </c>
      <c r="D48" s="208">
        <v>196097</v>
      </c>
      <c r="E48" s="208">
        <v>5775</v>
      </c>
      <c r="F48" s="208">
        <v>47</v>
      </c>
      <c r="G48" s="208">
        <v>83964</v>
      </c>
      <c r="H48" s="208">
        <v>8331</v>
      </c>
      <c r="I48" s="202">
        <f t="shared" si="2"/>
        <v>9.3812375249500999</v>
      </c>
      <c r="J48" s="202">
        <f t="shared" si="3"/>
        <v>42.817585174683956</v>
      </c>
      <c r="K48" s="202">
        <f t="shared" si="4"/>
        <v>144.25974025974025</v>
      </c>
      <c r="L48" s="48"/>
    </row>
    <row r="49" spans="1:12" s="61" customFormat="1" ht="15" customHeight="1" x14ac:dyDescent="0.2">
      <c r="A49" s="209"/>
      <c r="B49" s="210" t="s">
        <v>348</v>
      </c>
      <c r="C49" s="211">
        <f>SUM(C28:C48)</f>
        <v>48832.364315700004</v>
      </c>
      <c r="D49" s="211">
        <f t="shared" ref="D49:H49" si="6">SUM(D28:D48)</f>
        <v>863264.86824079999</v>
      </c>
      <c r="E49" s="211">
        <f t="shared" si="6"/>
        <v>2152001.9643792999</v>
      </c>
      <c r="F49" s="211">
        <f t="shared" si="6"/>
        <v>93826.599057372092</v>
      </c>
      <c r="G49" s="211">
        <f t="shared" si="6"/>
        <v>1377436.7084816301</v>
      </c>
      <c r="H49" s="211">
        <f t="shared" si="6"/>
        <v>2589871.722339543</v>
      </c>
      <c r="I49" s="212">
        <f t="shared" si="2"/>
        <v>192.14019303015004</v>
      </c>
      <c r="J49" s="212">
        <f t="shared" si="3"/>
        <v>159.56130721369823</v>
      </c>
      <c r="K49" s="212">
        <f t="shared" si="4"/>
        <v>120.34708913876561</v>
      </c>
      <c r="L49" s="190"/>
    </row>
    <row r="50" spans="1:12" ht="15" customHeight="1" x14ac:dyDescent="0.2">
      <c r="A50" s="56">
        <v>43</v>
      </c>
      <c r="B50" s="107" t="s">
        <v>46</v>
      </c>
      <c r="C50" s="208">
        <v>257948</v>
      </c>
      <c r="D50" s="208">
        <v>275812</v>
      </c>
      <c r="E50" s="208">
        <v>131932</v>
      </c>
      <c r="F50" s="208">
        <v>204211</v>
      </c>
      <c r="G50" s="208">
        <v>143841</v>
      </c>
      <c r="H50" s="208">
        <v>44284</v>
      </c>
      <c r="I50" s="202">
        <f t="shared" si="2"/>
        <v>79.167506629243107</v>
      </c>
      <c r="J50" s="202">
        <f t="shared" si="3"/>
        <v>52.151828056792304</v>
      </c>
      <c r="K50" s="202">
        <f t="shared" si="4"/>
        <v>33.565776309007667</v>
      </c>
      <c r="L50" s="48"/>
    </row>
    <row r="51" spans="1:12" ht="15" customHeight="1" x14ac:dyDescent="0.2">
      <c r="A51" s="204">
        <v>44</v>
      </c>
      <c r="B51" s="107" t="s">
        <v>216</v>
      </c>
      <c r="C51" s="208">
        <v>330292</v>
      </c>
      <c r="D51" s="208">
        <v>183084</v>
      </c>
      <c r="E51" s="208">
        <v>141040</v>
      </c>
      <c r="F51" s="208">
        <v>176322</v>
      </c>
      <c r="G51" s="208">
        <v>70648</v>
      </c>
      <c r="H51" s="208">
        <v>22703</v>
      </c>
      <c r="I51" s="202">
        <f t="shared" si="2"/>
        <v>53.383672629067611</v>
      </c>
      <c r="J51" s="202">
        <f t="shared" si="3"/>
        <v>38.587752070088044</v>
      </c>
      <c r="K51" s="202">
        <f t="shared" si="4"/>
        <v>16.096851956891662</v>
      </c>
      <c r="L51" s="48"/>
    </row>
    <row r="52" spans="1:12" ht="15" customHeight="1" x14ac:dyDescent="0.2">
      <c r="A52" s="56">
        <v>45</v>
      </c>
      <c r="B52" s="107" t="s">
        <v>52</v>
      </c>
      <c r="C52" s="208">
        <v>223759</v>
      </c>
      <c r="D52" s="208">
        <v>215768</v>
      </c>
      <c r="E52" s="208">
        <v>142018</v>
      </c>
      <c r="F52" s="208">
        <v>261165</v>
      </c>
      <c r="G52" s="208">
        <v>138089</v>
      </c>
      <c r="H52" s="208">
        <v>54197</v>
      </c>
      <c r="I52" s="202">
        <f t="shared" si="2"/>
        <v>116.71709294374752</v>
      </c>
      <c r="J52" s="202">
        <f t="shared" si="3"/>
        <v>63.998832078899561</v>
      </c>
      <c r="K52" s="202">
        <f t="shared" si="4"/>
        <v>38.162063963722908</v>
      </c>
      <c r="L52" s="48"/>
    </row>
    <row r="53" spans="1:12" s="61" customFormat="1" ht="15" customHeight="1" x14ac:dyDescent="0.2">
      <c r="A53" s="209"/>
      <c r="B53" s="191" t="s">
        <v>352</v>
      </c>
      <c r="C53" s="211">
        <f>SUM(C50:C52)</f>
        <v>811999</v>
      </c>
      <c r="D53" s="211">
        <f t="shared" ref="D53:H53" si="7">SUM(D50:D52)</f>
        <v>674664</v>
      </c>
      <c r="E53" s="211">
        <f t="shared" si="7"/>
        <v>414990</v>
      </c>
      <c r="F53" s="211">
        <f t="shared" si="7"/>
        <v>641698</v>
      </c>
      <c r="G53" s="211">
        <f t="shared" si="7"/>
        <v>352578</v>
      </c>
      <c r="H53" s="211">
        <f t="shared" si="7"/>
        <v>121184</v>
      </c>
      <c r="I53" s="212">
        <f t="shared" si="2"/>
        <v>79.026944614463815</v>
      </c>
      <c r="J53" s="212">
        <f t="shared" si="3"/>
        <v>52.259791540678023</v>
      </c>
      <c r="K53" s="212">
        <f t="shared" si="4"/>
        <v>29.201667510060485</v>
      </c>
      <c r="L53" s="190"/>
    </row>
    <row r="54" spans="1:12" ht="15" customHeight="1" x14ac:dyDescent="0.2">
      <c r="A54" s="221">
        <v>46</v>
      </c>
      <c r="B54" s="219" t="s">
        <v>314</v>
      </c>
      <c r="C54" s="220">
        <v>0</v>
      </c>
      <c r="D54" s="220">
        <v>0</v>
      </c>
      <c r="E54" s="220">
        <v>0</v>
      </c>
      <c r="F54" s="220">
        <v>0</v>
      </c>
      <c r="G54" s="220">
        <v>0</v>
      </c>
      <c r="H54" s="220">
        <v>0</v>
      </c>
      <c r="I54" s="222" t="e">
        <f t="shared" si="2"/>
        <v>#DIV/0!</v>
      </c>
      <c r="J54" s="222" t="e">
        <f t="shared" si="3"/>
        <v>#DIV/0!</v>
      </c>
      <c r="K54" s="222" t="e">
        <f t="shared" si="4"/>
        <v>#DIV/0!</v>
      </c>
      <c r="L54" s="48"/>
    </row>
    <row r="55" spans="1:12" ht="15" customHeight="1" x14ac:dyDescent="0.2">
      <c r="A55" s="204">
        <v>47</v>
      </c>
      <c r="B55" s="107" t="s">
        <v>241</v>
      </c>
      <c r="C55" s="208">
        <v>734986</v>
      </c>
      <c r="D55" s="208">
        <v>1163107</v>
      </c>
      <c r="E55" s="208">
        <v>212823</v>
      </c>
      <c r="F55" s="208">
        <v>812233</v>
      </c>
      <c r="G55" s="208">
        <v>1285351</v>
      </c>
      <c r="H55" s="208">
        <v>235192</v>
      </c>
      <c r="I55" s="202">
        <f t="shared" si="2"/>
        <v>110.50999610876941</v>
      </c>
      <c r="J55" s="202">
        <f t="shared" si="3"/>
        <v>110.51012503578777</v>
      </c>
      <c r="K55" s="202">
        <f t="shared" si="4"/>
        <v>110.51061210489468</v>
      </c>
      <c r="L55" s="48"/>
    </row>
    <row r="56" spans="1:12" ht="15" customHeight="1" x14ac:dyDescent="0.2">
      <c r="A56" s="56">
        <v>48</v>
      </c>
      <c r="B56" s="107" t="s">
        <v>315</v>
      </c>
      <c r="C56" s="208">
        <v>0</v>
      </c>
      <c r="D56" s="208">
        <v>0</v>
      </c>
      <c r="E56" s="208">
        <v>7774</v>
      </c>
      <c r="F56" s="208">
        <v>0</v>
      </c>
      <c r="G56" s="208">
        <v>0</v>
      </c>
      <c r="H56" s="208">
        <v>3558</v>
      </c>
      <c r="I56" s="202" t="e">
        <f t="shared" si="2"/>
        <v>#DIV/0!</v>
      </c>
      <c r="J56" s="202" t="e">
        <f t="shared" si="3"/>
        <v>#DIV/0!</v>
      </c>
      <c r="K56" s="202">
        <f t="shared" si="4"/>
        <v>45.767944430151786</v>
      </c>
      <c r="L56" s="48"/>
    </row>
    <row r="57" spans="1:12" ht="15" customHeight="1" x14ac:dyDescent="0.2">
      <c r="A57" s="204">
        <v>49</v>
      </c>
      <c r="B57" s="107" t="s">
        <v>350</v>
      </c>
      <c r="C57" s="208">
        <v>0</v>
      </c>
      <c r="D57" s="208">
        <v>4268</v>
      </c>
      <c r="E57" s="208">
        <v>1423</v>
      </c>
      <c r="F57" s="208">
        <v>0</v>
      </c>
      <c r="G57" s="208">
        <v>3882</v>
      </c>
      <c r="H57" s="208">
        <f>4717-G57</f>
        <v>835</v>
      </c>
      <c r="I57" s="202" t="e">
        <f t="shared" si="2"/>
        <v>#DIV/0!</v>
      </c>
      <c r="J57" s="202">
        <f t="shared" si="3"/>
        <v>90.955951265229615</v>
      </c>
      <c r="K57" s="202">
        <f t="shared" si="4"/>
        <v>58.678847505270554</v>
      </c>
      <c r="L57" s="48"/>
    </row>
    <row r="58" spans="1:12" s="61" customFormat="1" ht="15" customHeight="1" x14ac:dyDescent="0.2">
      <c r="A58" s="198"/>
      <c r="B58" s="210" t="s">
        <v>349</v>
      </c>
      <c r="C58" s="211">
        <f>SUM(C54:C57)</f>
        <v>734986</v>
      </c>
      <c r="D58" s="211">
        <f t="shared" ref="D58:H58" si="8">SUM(D54:D57)</f>
        <v>1167375</v>
      </c>
      <c r="E58" s="211">
        <f t="shared" si="8"/>
        <v>222020</v>
      </c>
      <c r="F58" s="211">
        <f t="shared" si="8"/>
        <v>812233</v>
      </c>
      <c r="G58" s="211">
        <f t="shared" si="8"/>
        <v>1289233</v>
      </c>
      <c r="H58" s="211">
        <f t="shared" si="8"/>
        <v>239585</v>
      </c>
      <c r="I58" s="212">
        <f t="shared" si="2"/>
        <v>110.50999610876941</v>
      </c>
      <c r="J58" s="212">
        <f t="shared" si="3"/>
        <v>110.43863368669022</v>
      </c>
      <c r="K58" s="212">
        <f t="shared" si="4"/>
        <v>107.91144941897126</v>
      </c>
      <c r="L58" s="190"/>
    </row>
    <row r="59" spans="1:12" s="61" customFormat="1" ht="15" customHeight="1" x14ac:dyDescent="0.2">
      <c r="A59" s="209"/>
      <c r="B59" s="210" t="s">
        <v>242</v>
      </c>
      <c r="C59" s="211">
        <f>C58+C53+C49+C27</f>
        <v>4612357.9643157003</v>
      </c>
      <c r="D59" s="211">
        <f t="shared" ref="D59:H59" si="9">D58+D53+D49+D27</f>
        <v>9988020.7782407999</v>
      </c>
      <c r="E59" s="211">
        <f t="shared" si="9"/>
        <v>19448394.3743793</v>
      </c>
      <c r="F59" s="211">
        <f t="shared" si="9"/>
        <v>3895189.4990573721</v>
      </c>
      <c r="G59" s="211">
        <f t="shared" si="9"/>
        <v>7082074.3184816306</v>
      </c>
      <c r="H59" s="211">
        <f t="shared" si="9"/>
        <v>12801977.582339542</v>
      </c>
      <c r="I59" s="212">
        <f t="shared" si="2"/>
        <v>84.451153383869482</v>
      </c>
      <c r="J59" s="212">
        <f t="shared" si="3"/>
        <v>70.905682674490819</v>
      </c>
      <c r="K59" s="212">
        <f t="shared" si="4"/>
        <v>65.825370135461995</v>
      </c>
      <c r="L59" s="190"/>
    </row>
    <row r="60" spans="1:12" x14ac:dyDescent="0.2">
      <c r="A60" s="52"/>
      <c r="B60" s="48"/>
      <c r="C60" s="205"/>
      <c r="D60" s="205"/>
      <c r="E60" s="205"/>
      <c r="F60" s="205"/>
      <c r="G60" s="205"/>
      <c r="H60" s="205"/>
      <c r="I60" s="206"/>
      <c r="J60" s="206"/>
      <c r="K60" s="206"/>
      <c r="L60" s="48"/>
    </row>
    <row r="61" spans="1:12" hidden="1" x14ac:dyDescent="0.2">
      <c r="B61" s="286">
        <v>42902</v>
      </c>
      <c r="C61" s="92">
        <v>4246462.863568862</v>
      </c>
      <c r="D61" s="92">
        <v>7210103.2843377255</v>
      </c>
      <c r="E61" s="92">
        <v>17523164.989191387</v>
      </c>
      <c r="F61" s="92">
        <v>3351333.2991390466</v>
      </c>
      <c r="G61" s="92">
        <v>5447037.0761110988</v>
      </c>
      <c r="H61" s="92">
        <v>12095055.203218374</v>
      </c>
    </row>
    <row r="62" spans="1:12" hidden="1" x14ac:dyDescent="0.2">
      <c r="C62" s="92">
        <f>C59-C61</f>
        <v>365895.10074683838</v>
      </c>
      <c r="D62" s="92">
        <f t="shared" ref="D62:H62" si="10">D59-D61</f>
        <v>2777917.4939030744</v>
      </c>
      <c r="E62" s="92">
        <f t="shared" si="10"/>
        <v>1925229.3851879127</v>
      </c>
      <c r="F62" s="92">
        <f t="shared" si="10"/>
        <v>543856.19991832552</v>
      </c>
      <c r="G62" s="92">
        <f t="shared" si="10"/>
        <v>1635037.2423705319</v>
      </c>
      <c r="H62" s="92">
        <f t="shared" si="10"/>
        <v>706922.37912116759</v>
      </c>
    </row>
    <row r="63" spans="1:12" hidden="1" x14ac:dyDescent="0.2">
      <c r="C63" s="92">
        <v>50690</v>
      </c>
      <c r="D63" s="92">
        <v>50690</v>
      </c>
      <c r="E63" s="92">
        <v>50690</v>
      </c>
      <c r="F63" s="92">
        <v>28858</v>
      </c>
      <c r="G63" s="92">
        <v>28858</v>
      </c>
      <c r="H63" s="92">
        <v>28858</v>
      </c>
    </row>
    <row r="64" spans="1:12" hidden="1" x14ac:dyDescent="0.2">
      <c r="B64" s="287" t="s">
        <v>370</v>
      </c>
      <c r="C64" s="92">
        <f>C62/100</f>
        <v>3658.951007468384</v>
      </c>
      <c r="D64" s="92">
        <f t="shared" ref="D64:H64" si="11">D62/100</f>
        <v>27779.174939030745</v>
      </c>
      <c r="E64" s="92">
        <f t="shared" si="11"/>
        <v>19252.293851879127</v>
      </c>
      <c r="F64" s="92">
        <f t="shared" si="11"/>
        <v>5438.5619991832555</v>
      </c>
      <c r="G64" s="92">
        <f t="shared" si="11"/>
        <v>16350.372423705319</v>
      </c>
      <c r="H64" s="92">
        <f t="shared" si="11"/>
        <v>7069.2237912116761</v>
      </c>
    </row>
    <row r="65" spans="3:8" hidden="1" x14ac:dyDescent="0.2">
      <c r="C65" s="288">
        <f>C64*100/C63</f>
        <v>7.2182896182055316</v>
      </c>
      <c r="D65" s="288">
        <f t="shared" ref="D65:E65" si="12">D64*100/D63</f>
        <v>54.802081158079986</v>
      </c>
      <c r="E65" s="288">
        <f t="shared" si="12"/>
        <v>37.980457391752076</v>
      </c>
      <c r="F65" s="288">
        <f>F64*100/F63</f>
        <v>18.845942196906421</v>
      </c>
      <c r="G65" s="288">
        <f t="shared" ref="G65:H65" si="13">G64*100/G63</f>
        <v>56.658023507191487</v>
      </c>
      <c r="H65" s="288">
        <f t="shared" si="13"/>
        <v>24.496582546301461</v>
      </c>
    </row>
    <row r="66" spans="3:8" hidden="1" x14ac:dyDescent="0.2"/>
  </sheetData>
  <sheetProtection formatCells="0" formatColumns="0" formatRows="0" insertColumns="0" insertRows="0" insertHyperlinks="0" deleteColumns="0" deleteRows="0" selectLockedCells="1" sort="0" autoFilter="0" pivotTables="0"/>
  <autoFilter ref="F5:H59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honeticPr fontId="10" type="noConversion"/>
  <conditionalFormatting sqref="B27">
    <cfRule type="duplicateValues" dxfId="65" priority="2"/>
  </conditionalFormatting>
  <conditionalFormatting sqref="B53">
    <cfRule type="duplicateValues" dxfId="64" priority="1"/>
  </conditionalFormatting>
  <pageMargins left="1" right="0.25" top="0.5" bottom="0.5" header="0.3" footer="0.3"/>
  <pageSetup scale="64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7030A0"/>
  </sheetPr>
  <dimension ref="A1:H59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I25" sqref="I25"/>
    </sheetView>
  </sheetViews>
  <sheetFormatPr defaultRowHeight="18.75" x14ac:dyDescent="0.2"/>
  <cols>
    <col min="1" max="1" width="5.7109375" style="41" bestFit="1" customWidth="1"/>
    <col min="2" max="2" width="27.42578125" style="38" customWidth="1"/>
    <col min="3" max="3" width="17.85546875" style="40" customWidth="1"/>
    <col min="4" max="4" width="11.85546875" style="40" customWidth="1"/>
    <col min="5" max="5" width="15.7109375" style="40" customWidth="1"/>
    <col min="6" max="6" width="14.85546875" style="40" customWidth="1"/>
    <col min="7" max="16384" width="9.140625" style="38"/>
  </cols>
  <sheetData>
    <row r="1" spans="1:6" x14ac:dyDescent="0.2">
      <c r="A1" s="452" t="s">
        <v>333</v>
      </c>
      <c r="B1" s="452"/>
      <c r="C1" s="452"/>
      <c r="D1" s="452"/>
      <c r="E1" s="452"/>
      <c r="F1" s="452"/>
    </row>
    <row r="2" spans="1:6" x14ac:dyDescent="0.2">
      <c r="A2" s="453"/>
      <c r="B2" s="453"/>
      <c r="C2" s="453"/>
      <c r="D2" s="453"/>
      <c r="E2" s="453"/>
      <c r="F2" s="453"/>
    </row>
    <row r="3" spans="1:6" ht="14.25" customHeight="1" x14ac:dyDescent="0.2">
      <c r="A3" s="39"/>
      <c r="B3" s="102" t="s">
        <v>12</v>
      </c>
      <c r="F3" s="103" t="s">
        <v>173</v>
      </c>
    </row>
    <row r="4" spans="1:6" ht="30" customHeight="1" x14ac:dyDescent="0.2">
      <c r="A4" s="362" t="s">
        <v>217</v>
      </c>
      <c r="B4" s="362" t="s">
        <v>3</v>
      </c>
      <c r="C4" s="454" t="s">
        <v>334</v>
      </c>
      <c r="D4" s="454" t="s">
        <v>25</v>
      </c>
      <c r="E4" s="455" t="s">
        <v>335</v>
      </c>
      <c r="F4" s="455" t="s">
        <v>45</v>
      </c>
    </row>
    <row r="5" spans="1:6" ht="30" customHeight="1" x14ac:dyDescent="0.2">
      <c r="A5" s="362"/>
      <c r="B5" s="362"/>
      <c r="C5" s="454"/>
      <c r="D5" s="454"/>
      <c r="E5" s="455"/>
      <c r="F5" s="455"/>
    </row>
    <row r="6" spans="1:6" ht="15" customHeight="1" x14ac:dyDescent="0.2">
      <c r="A6" s="53">
        <v>1</v>
      </c>
      <c r="B6" s="54" t="s">
        <v>55</v>
      </c>
      <c r="C6" s="101">
        <v>1553</v>
      </c>
      <c r="D6" s="101">
        <v>2113</v>
      </c>
      <c r="E6" s="101">
        <f>OutstandingAgri_4!E6</f>
        <v>62122</v>
      </c>
      <c r="F6" s="101">
        <f>OutstandingAgri_4!F6</f>
        <v>107814</v>
      </c>
    </row>
    <row r="7" spans="1:6" ht="15" customHeight="1" x14ac:dyDescent="0.2">
      <c r="A7" s="53">
        <v>2</v>
      </c>
      <c r="B7" s="54" t="s">
        <v>56</v>
      </c>
      <c r="C7" s="101">
        <v>362</v>
      </c>
      <c r="D7" s="101">
        <v>755</v>
      </c>
      <c r="E7" s="101">
        <f>OutstandingAgri_4!E7</f>
        <v>1453</v>
      </c>
      <c r="F7" s="101">
        <f>OutstandingAgri_4!F7</f>
        <v>2937.51</v>
      </c>
    </row>
    <row r="8" spans="1:6" ht="15" customHeight="1" x14ac:dyDescent="0.2">
      <c r="A8" s="53">
        <v>3</v>
      </c>
      <c r="B8" s="54" t="s">
        <v>57</v>
      </c>
      <c r="C8" s="101">
        <v>10691</v>
      </c>
      <c r="D8" s="101">
        <v>20485</v>
      </c>
      <c r="E8" s="101">
        <f>OutstandingAgri_4!E8</f>
        <v>34490</v>
      </c>
      <c r="F8" s="101">
        <f>OutstandingAgri_4!F8</f>
        <v>59573</v>
      </c>
    </row>
    <row r="9" spans="1:6" ht="15" customHeight="1" x14ac:dyDescent="0.2">
      <c r="A9" s="53">
        <v>4</v>
      </c>
      <c r="B9" s="54" t="s">
        <v>58</v>
      </c>
      <c r="C9" s="101">
        <v>180714</v>
      </c>
      <c r="D9" s="101">
        <v>220538</v>
      </c>
      <c r="E9" s="101">
        <f>OutstandingAgri_4!E9</f>
        <v>344168</v>
      </c>
      <c r="F9" s="101">
        <f>OutstandingAgri_4!F9</f>
        <v>670513</v>
      </c>
    </row>
    <row r="10" spans="1:6" ht="15" customHeight="1" x14ac:dyDescent="0.2">
      <c r="A10" s="53">
        <v>5</v>
      </c>
      <c r="B10" s="54" t="s">
        <v>59</v>
      </c>
      <c r="C10" s="101">
        <v>1133</v>
      </c>
      <c r="D10" s="101">
        <v>1622</v>
      </c>
      <c r="E10" s="101">
        <f>OutstandingAgri_4!E10</f>
        <v>40891</v>
      </c>
      <c r="F10" s="101">
        <f>OutstandingAgri_4!F10</f>
        <v>65651.63</v>
      </c>
    </row>
    <row r="11" spans="1:6" ht="15" customHeight="1" x14ac:dyDescent="0.2">
      <c r="A11" s="53">
        <v>6</v>
      </c>
      <c r="B11" s="54" t="s">
        <v>60</v>
      </c>
      <c r="C11" s="101">
        <v>3302</v>
      </c>
      <c r="D11" s="101">
        <v>5863.08</v>
      </c>
      <c r="E11" s="101">
        <f>OutstandingAgri_4!E11</f>
        <v>48238</v>
      </c>
      <c r="F11" s="101">
        <f>OutstandingAgri_4!F11</f>
        <v>123824.12</v>
      </c>
    </row>
    <row r="12" spans="1:6" ht="15" customHeight="1" x14ac:dyDescent="0.2">
      <c r="A12" s="53">
        <v>7</v>
      </c>
      <c r="B12" s="54" t="s">
        <v>61</v>
      </c>
      <c r="C12" s="101">
        <v>25158</v>
      </c>
      <c r="D12" s="101">
        <v>41409.036800000002</v>
      </c>
      <c r="E12" s="101">
        <f>OutstandingAgri_4!E12</f>
        <v>259590</v>
      </c>
      <c r="F12" s="101">
        <f>OutstandingAgri_4!F12</f>
        <v>360977</v>
      </c>
    </row>
    <row r="13" spans="1:6" ht="15" customHeight="1" x14ac:dyDescent="0.2">
      <c r="A13" s="53">
        <v>8</v>
      </c>
      <c r="B13" s="54" t="s">
        <v>48</v>
      </c>
      <c r="C13" s="101">
        <v>2382</v>
      </c>
      <c r="D13" s="101">
        <v>7613</v>
      </c>
      <c r="E13" s="101">
        <f>OutstandingAgri_4!E13</f>
        <v>8492</v>
      </c>
      <c r="F13" s="101">
        <f>OutstandingAgri_4!F13</f>
        <v>24983</v>
      </c>
    </row>
    <row r="14" spans="1:6" ht="15" customHeight="1" x14ac:dyDescent="0.2">
      <c r="A14" s="53">
        <v>9</v>
      </c>
      <c r="B14" s="54" t="s">
        <v>49</v>
      </c>
      <c r="C14" s="101">
        <v>1826</v>
      </c>
      <c r="D14" s="101">
        <v>5218</v>
      </c>
      <c r="E14" s="101">
        <f>OutstandingAgri_4!E14</f>
        <v>8306</v>
      </c>
      <c r="F14" s="101">
        <f>OutstandingAgri_4!F14</f>
        <v>15798</v>
      </c>
    </row>
    <row r="15" spans="1:6" ht="15" customHeight="1" x14ac:dyDescent="0.2">
      <c r="A15" s="53">
        <v>10</v>
      </c>
      <c r="B15" s="54" t="s">
        <v>81</v>
      </c>
      <c r="C15" s="101">
        <v>36</v>
      </c>
      <c r="D15" s="101">
        <v>186</v>
      </c>
      <c r="E15" s="101">
        <f>OutstandingAgri_4!E15</f>
        <v>15918</v>
      </c>
      <c r="F15" s="101">
        <f>OutstandingAgri_4!F15</f>
        <v>35254</v>
      </c>
    </row>
    <row r="16" spans="1:6" ht="15" customHeight="1" x14ac:dyDescent="0.2">
      <c r="A16" s="53">
        <v>11</v>
      </c>
      <c r="B16" s="54" t="s">
        <v>62</v>
      </c>
      <c r="C16" s="101">
        <v>123</v>
      </c>
      <c r="D16" s="101">
        <v>257.14999999999998</v>
      </c>
      <c r="E16" s="101">
        <f>OutstandingAgri_4!E16</f>
        <v>1917</v>
      </c>
      <c r="F16" s="101">
        <f>OutstandingAgri_4!F16</f>
        <v>3100.95</v>
      </c>
    </row>
    <row r="17" spans="1:8" ht="15" customHeight="1" x14ac:dyDescent="0.2">
      <c r="A17" s="53">
        <v>12</v>
      </c>
      <c r="B17" s="54" t="s">
        <v>63</v>
      </c>
      <c r="C17" s="101">
        <v>65</v>
      </c>
      <c r="D17" s="101">
        <v>159</v>
      </c>
      <c r="E17" s="101">
        <f>OutstandingAgri_4!E17</f>
        <v>1926</v>
      </c>
      <c r="F17" s="101">
        <f>OutstandingAgri_4!F17</f>
        <v>3302</v>
      </c>
    </row>
    <row r="18" spans="1:8" ht="15" customHeight="1" x14ac:dyDescent="0.2">
      <c r="A18" s="53">
        <v>13</v>
      </c>
      <c r="B18" s="54" t="s">
        <v>199</v>
      </c>
      <c r="C18" s="101">
        <v>95</v>
      </c>
      <c r="D18" s="101">
        <v>217.03</v>
      </c>
      <c r="E18" s="101">
        <f>OutstandingAgri_4!E18</f>
        <v>8320</v>
      </c>
      <c r="F18" s="101">
        <f>OutstandingAgri_4!F18</f>
        <v>17604.63</v>
      </c>
    </row>
    <row r="19" spans="1:8" ht="15" customHeight="1" x14ac:dyDescent="0.2">
      <c r="A19" s="53">
        <v>14</v>
      </c>
      <c r="B19" s="54" t="s">
        <v>200</v>
      </c>
      <c r="C19" s="101">
        <v>67</v>
      </c>
      <c r="D19" s="101">
        <v>192.93</v>
      </c>
      <c r="E19" s="101">
        <f>OutstandingAgri_4!E19</f>
        <v>4357</v>
      </c>
      <c r="F19" s="101">
        <f>OutstandingAgri_4!F19</f>
        <v>9033.56</v>
      </c>
    </row>
    <row r="20" spans="1:8" ht="15" customHeight="1" x14ac:dyDescent="0.2">
      <c r="A20" s="53">
        <v>15</v>
      </c>
      <c r="B20" s="54" t="s">
        <v>64</v>
      </c>
      <c r="C20" s="101">
        <v>5852</v>
      </c>
      <c r="D20" s="101">
        <v>13560.9</v>
      </c>
      <c r="E20" s="101">
        <f>OutstandingAgri_4!E20</f>
        <v>169175</v>
      </c>
      <c r="F20" s="101">
        <f>OutstandingAgri_4!F20</f>
        <v>238061.91</v>
      </c>
    </row>
    <row r="21" spans="1:8" ht="15" customHeight="1" x14ac:dyDescent="0.2">
      <c r="A21" s="53">
        <v>16</v>
      </c>
      <c r="B21" s="54" t="s">
        <v>70</v>
      </c>
      <c r="C21" s="101">
        <v>128005</v>
      </c>
      <c r="D21" s="101">
        <v>284371</v>
      </c>
      <c r="E21" s="268">
        <f>OutstandingAgri_4!E21</f>
        <v>534571</v>
      </c>
      <c r="F21" s="101">
        <f>OutstandingAgri_4!F21</f>
        <v>1023745</v>
      </c>
      <c r="G21" s="285">
        <v>284371</v>
      </c>
      <c r="H21" s="285">
        <v>1023745</v>
      </c>
    </row>
    <row r="22" spans="1:8" ht="15" customHeight="1" x14ac:dyDescent="0.2">
      <c r="A22" s="53">
        <v>17</v>
      </c>
      <c r="B22" s="54" t="s">
        <v>65</v>
      </c>
      <c r="C22" s="101">
        <v>1822</v>
      </c>
      <c r="D22" s="101">
        <v>3063</v>
      </c>
      <c r="E22" s="101">
        <f>OutstandingAgri_4!E22</f>
        <v>7560</v>
      </c>
      <c r="F22" s="101">
        <f>OutstandingAgri_4!F22</f>
        <v>11154</v>
      </c>
    </row>
    <row r="23" spans="1:8" ht="15" customHeight="1" x14ac:dyDescent="0.2">
      <c r="A23" s="53">
        <v>18</v>
      </c>
      <c r="B23" s="54" t="s">
        <v>201</v>
      </c>
      <c r="C23" s="101">
        <v>625</v>
      </c>
      <c r="D23" s="101">
        <v>963</v>
      </c>
      <c r="E23" s="101">
        <f>OutstandingAgri_4!E23</f>
        <v>94847</v>
      </c>
      <c r="F23" s="101">
        <f>OutstandingAgri_4!F23</f>
        <v>111095.12</v>
      </c>
    </row>
    <row r="24" spans="1:8" ht="15" customHeight="1" x14ac:dyDescent="0.2">
      <c r="A24" s="53">
        <v>19</v>
      </c>
      <c r="B24" s="54" t="s">
        <v>66</v>
      </c>
      <c r="C24" s="101">
        <v>4239</v>
      </c>
      <c r="D24" s="101">
        <v>8609</v>
      </c>
      <c r="E24" s="101">
        <f>OutstandingAgri_4!E24</f>
        <v>111203</v>
      </c>
      <c r="F24" s="101">
        <f>OutstandingAgri_4!F24</f>
        <v>223191</v>
      </c>
    </row>
    <row r="25" spans="1:8" ht="15" customHeight="1" x14ac:dyDescent="0.2">
      <c r="A25" s="53">
        <v>20</v>
      </c>
      <c r="B25" s="54" t="s">
        <v>67</v>
      </c>
      <c r="C25" s="101">
        <v>0</v>
      </c>
      <c r="D25" s="101">
        <v>0</v>
      </c>
      <c r="E25" s="101">
        <f>OutstandingAgri_4!E25</f>
        <v>97</v>
      </c>
      <c r="F25" s="101">
        <f>OutstandingAgri_4!F25</f>
        <v>231.01</v>
      </c>
    </row>
    <row r="26" spans="1:8" ht="15" customHeight="1" x14ac:dyDescent="0.2">
      <c r="A26" s="53">
        <v>21</v>
      </c>
      <c r="B26" s="54" t="s">
        <v>50</v>
      </c>
      <c r="C26" s="101">
        <v>277</v>
      </c>
      <c r="D26" s="101">
        <v>439</v>
      </c>
      <c r="E26" s="101">
        <f>OutstandingAgri_4!E26</f>
        <v>5539</v>
      </c>
      <c r="F26" s="101">
        <f>OutstandingAgri_4!F26</f>
        <v>12597</v>
      </c>
    </row>
    <row r="27" spans="1:8" ht="15" customHeight="1" x14ac:dyDescent="0.2">
      <c r="A27" s="257"/>
      <c r="B27" s="191" t="s">
        <v>351</v>
      </c>
      <c r="C27" s="267">
        <f>SUM(C6:C26)</f>
        <v>368327</v>
      </c>
      <c r="D27" s="267">
        <f t="shared" ref="D27:F27" si="0">SUM(D6:D26)</f>
        <v>617634.12679999997</v>
      </c>
      <c r="E27" s="267">
        <f t="shared" si="0"/>
        <v>1763180</v>
      </c>
      <c r="F27" s="267">
        <f t="shared" si="0"/>
        <v>3120441.4399999995</v>
      </c>
    </row>
    <row r="28" spans="1:8" ht="15" customHeight="1" x14ac:dyDescent="0.2">
      <c r="A28" s="53">
        <v>22</v>
      </c>
      <c r="B28" s="54" t="s">
        <v>47</v>
      </c>
      <c r="C28" s="101">
        <v>531</v>
      </c>
      <c r="D28" s="101">
        <v>1942</v>
      </c>
      <c r="E28" s="101">
        <f>OutstandingAgri_4!E28</f>
        <v>5804</v>
      </c>
      <c r="F28" s="101">
        <f>OutstandingAgri_4!F28</f>
        <v>29291</v>
      </c>
    </row>
    <row r="29" spans="1:8" ht="15" customHeight="1" x14ac:dyDescent="0.2">
      <c r="A29" s="53">
        <v>23</v>
      </c>
      <c r="B29" s="54" t="s">
        <v>202</v>
      </c>
      <c r="C29" s="101">
        <v>0</v>
      </c>
      <c r="D29" s="101">
        <v>0</v>
      </c>
      <c r="E29" s="101">
        <f>OutstandingAgri_4!E29</f>
        <v>9261</v>
      </c>
      <c r="F29" s="101">
        <f>OutstandingAgri_4!F29</f>
        <v>3827</v>
      </c>
    </row>
    <row r="30" spans="1:8" ht="15" customHeight="1" x14ac:dyDescent="0.2">
      <c r="A30" s="53">
        <v>24</v>
      </c>
      <c r="B30" s="54" t="s">
        <v>203</v>
      </c>
      <c r="C30" s="101">
        <v>0</v>
      </c>
      <c r="D30" s="101">
        <v>0</v>
      </c>
      <c r="E30" s="101">
        <f>OutstandingAgri_4!E30</f>
        <v>0</v>
      </c>
      <c r="F30" s="101">
        <f>OutstandingAgri_4!F30</f>
        <v>0</v>
      </c>
    </row>
    <row r="31" spans="1:8" ht="15" customHeight="1" x14ac:dyDescent="0.2">
      <c r="A31" s="53">
        <v>25</v>
      </c>
      <c r="B31" s="54" t="s">
        <v>51</v>
      </c>
      <c r="C31" s="101">
        <v>0</v>
      </c>
      <c r="D31" s="101">
        <v>0</v>
      </c>
      <c r="E31" s="101">
        <f>OutstandingAgri_4!E31</f>
        <v>0</v>
      </c>
      <c r="F31" s="101">
        <f>OutstandingAgri_4!F31</f>
        <v>0</v>
      </c>
    </row>
    <row r="32" spans="1:8" ht="15" customHeight="1" x14ac:dyDescent="0.2">
      <c r="A32" s="53">
        <v>26</v>
      </c>
      <c r="B32" s="54" t="s">
        <v>204</v>
      </c>
      <c r="C32" s="101">
        <v>0</v>
      </c>
      <c r="D32" s="101">
        <v>0</v>
      </c>
      <c r="E32" s="101">
        <f>OutstandingAgri_4!E32</f>
        <v>6178</v>
      </c>
      <c r="F32" s="101">
        <f>OutstandingAgri_4!F32</f>
        <v>18556.051820100009</v>
      </c>
    </row>
    <row r="33" spans="1:6" ht="15" customHeight="1" x14ac:dyDescent="0.2">
      <c r="A33" s="53">
        <v>27</v>
      </c>
      <c r="B33" s="54" t="s">
        <v>205</v>
      </c>
      <c r="C33" s="101">
        <v>0</v>
      </c>
      <c r="D33" s="101">
        <v>0</v>
      </c>
      <c r="E33" s="101">
        <f>OutstandingAgri_4!E33</f>
        <v>0</v>
      </c>
      <c r="F33" s="101">
        <f>OutstandingAgri_4!F33</f>
        <v>0</v>
      </c>
    </row>
    <row r="34" spans="1:6" ht="15" customHeight="1" x14ac:dyDescent="0.2">
      <c r="A34" s="53">
        <v>28</v>
      </c>
      <c r="B34" s="54" t="s">
        <v>206</v>
      </c>
      <c r="C34" s="101">
        <v>36</v>
      </c>
      <c r="D34" s="101">
        <v>238</v>
      </c>
      <c r="E34" s="101">
        <f>OutstandingAgri_4!E34</f>
        <v>2976</v>
      </c>
      <c r="F34" s="101">
        <f>OutstandingAgri_4!F34</f>
        <v>4646</v>
      </c>
    </row>
    <row r="35" spans="1:6" ht="15" customHeight="1" x14ac:dyDescent="0.2">
      <c r="A35" s="53">
        <v>29</v>
      </c>
      <c r="B35" s="54" t="s">
        <v>71</v>
      </c>
      <c r="C35" s="101">
        <v>16424</v>
      </c>
      <c r="D35" s="101">
        <v>43153</v>
      </c>
      <c r="E35" s="101">
        <f>OutstandingAgri_4!E35</f>
        <v>40736</v>
      </c>
      <c r="F35" s="101">
        <f>OutstandingAgri_4!F35</f>
        <v>180937</v>
      </c>
    </row>
    <row r="36" spans="1:6" ht="15" customHeight="1" x14ac:dyDescent="0.2">
      <c r="A36" s="53">
        <v>30</v>
      </c>
      <c r="B36" s="54" t="s">
        <v>72</v>
      </c>
      <c r="C36" s="101">
        <v>25657</v>
      </c>
      <c r="D36" s="101">
        <v>55119</v>
      </c>
      <c r="E36" s="101">
        <f>OutstandingAgri_4!E36</f>
        <v>68929</v>
      </c>
      <c r="F36" s="101">
        <f>OutstandingAgri_4!F36</f>
        <v>188570.81</v>
      </c>
    </row>
    <row r="37" spans="1:6" ht="15" customHeight="1" x14ac:dyDescent="0.2">
      <c r="A37" s="53">
        <v>31</v>
      </c>
      <c r="B37" s="54" t="s">
        <v>207</v>
      </c>
      <c r="C37" s="101">
        <v>0</v>
      </c>
      <c r="D37" s="101">
        <v>0</v>
      </c>
      <c r="E37" s="101">
        <f>OutstandingAgri_4!E37</f>
        <v>0</v>
      </c>
      <c r="F37" s="101">
        <f>OutstandingAgri_4!F37</f>
        <v>0</v>
      </c>
    </row>
    <row r="38" spans="1:6" ht="15" customHeight="1" x14ac:dyDescent="0.2">
      <c r="A38" s="53">
        <v>32</v>
      </c>
      <c r="B38" s="54" t="s">
        <v>208</v>
      </c>
      <c r="C38" s="101">
        <v>0</v>
      </c>
      <c r="D38" s="101">
        <v>0</v>
      </c>
      <c r="E38" s="101">
        <f>OutstandingAgri_4!E38</f>
        <v>1576</v>
      </c>
      <c r="F38" s="101">
        <f>OutstandingAgri_4!F38</f>
        <v>13086.59</v>
      </c>
    </row>
    <row r="39" spans="1:6" ht="15" customHeight="1" x14ac:dyDescent="0.2">
      <c r="A39" s="53">
        <v>33</v>
      </c>
      <c r="B39" s="54" t="s">
        <v>209</v>
      </c>
      <c r="C39" s="101">
        <v>0</v>
      </c>
      <c r="D39" s="101">
        <v>0</v>
      </c>
      <c r="E39" s="101">
        <f>OutstandingAgri_4!E39</f>
        <v>0</v>
      </c>
      <c r="F39" s="101">
        <f>OutstandingAgri_4!F39</f>
        <v>0</v>
      </c>
    </row>
    <row r="40" spans="1:6" ht="15" customHeight="1" x14ac:dyDescent="0.2">
      <c r="A40" s="53">
        <v>34</v>
      </c>
      <c r="B40" s="54" t="s">
        <v>210</v>
      </c>
      <c r="C40" s="101">
        <v>0</v>
      </c>
      <c r="D40" s="101">
        <v>0</v>
      </c>
      <c r="E40" s="101">
        <f>OutstandingAgri_4!E40</f>
        <v>822</v>
      </c>
      <c r="F40" s="101">
        <f>OutstandingAgri_4!F40</f>
        <v>5209.21</v>
      </c>
    </row>
    <row r="41" spans="1:6" ht="15" customHeight="1" x14ac:dyDescent="0.2">
      <c r="A41" s="53">
        <v>35</v>
      </c>
      <c r="B41" s="54" t="s">
        <v>211</v>
      </c>
      <c r="C41" s="101">
        <v>0</v>
      </c>
      <c r="D41" s="101">
        <v>0</v>
      </c>
      <c r="E41" s="101">
        <f>OutstandingAgri_4!E41</f>
        <v>0</v>
      </c>
      <c r="F41" s="101">
        <f>OutstandingAgri_4!F41</f>
        <v>0</v>
      </c>
    </row>
    <row r="42" spans="1:6" ht="15" customHeight="1" x14ac:dyDescent="0.2">
      <c r="A42" s="53">
        <v>36</v>
      </c>
      <c r="B42" s="54" t="s">
        <v>73</v>
      </c>
      <c r="C42" s="101">
        <v>0</v>
      </c>
      <c r="D42" s="101">
        <v>0</v>
      </c>
      <c r="E42" s="101">
        <f>OutstandingAgri_4!E42</f>
        <v>11616</v>
      </c>
      <c r="F42" s="101">
        <f>OutstandingAgri_4!F42</f>
        <v>20646</v>
      </c>
    </row>
    <row r="43" spans="1:6" ht="15" customHeight="1" x14ac:dyDescent="0.2">
      <c r="A43" s="53">
        <v>37</v>
      </c>
      <c r="B43" s="54" t="s">
        <v>212</v>
      </c>
      <c r="C43" s="101">
        <v>0</v>
      </c>
      <c r="D43" s="101">
        <v>0</v>
      </c>
      <c r="E43" s="101">
        <f>OutstandingAgri_4!E43</f>
        <v>0</v>
      </c>
      <c r="F43" s="101">
        <f>OutstandingAgri_4!F43</f>
        <v>0</v>
      </c>
    </row>
    <row r="44" spans="1:6" ht="15" customHeight="1" x14ac:dyDescent="0.2">
      <c r="A44" s="53">
        <v>38</v>
      </c>
      <c r="B44" s="54" t="s">
        <v>213</v>
      </c>
      <c r="C44" s="101">
        <v>1162</v>
      </c>
      <c r="D44" s="101">
        <v>2160</v>
      </c>
      <c r="E44" s="101">
        <f>OutstandingAgri_4!E44</f>
        <v>2576</v>
      </c>
      <c r="F44" s="101">
        <f>OutstandingAgri_4!F44</f>
        <v>6498</v>
      </c>
    </row>
    <row r="45" spans="1:6" ht="15" customHeight="1" x14ac:dyDescent="0.2">
      <c r="A45" s="53">
        <v>39</v>
      </c>
      <c r="B45" s="54" t="s">
        <v>214</v>
      </c>
      <c r="C45" s="101">
        <v>0</v>
      </c>
      <c r="D45" s="101">
        <v>0</v>
      </c>
      <c r="E45" s="101">
        <f>OutstandingAgri_4!E45</f>
        <v>0</v>
      </c>
      <c r="F45" s="101">
        <f>OutstandingAgri_4!F45</f>
        <v>0</v>
      </c>
    </row>
    <row r="46" spans="1:6" ht="15" customHeight="1" x14ac:dyDescent="0.2">
      <c r="A46" s="53">
        <v>40</v>
      </c>
      <c r="B46" s="54" t="s">
        <v>77</v>
      </c>
      <c r="C46" s="101">
        <v>0</v>
      </c>
      <c r="D46" s="101">
        <v>0</v>
      </c>
      <c r="E46" s="101">
        <f>OutstandingAgri_4!E46</f>
        <v>0</v>
      </c>
      <c r="F46" s="101">
        <f>OutstandingAgri_4!F46</f>
        <v>0</v>
      </c>
    </row>
    <row r="47" spans="1:6" ht="15" customHeight="1" x14ac:dyDescent="0.2">
      <c r="A47" s="53">
        <v>41</v>
      </c>
      <c r="B47" s="54" t="s">
        <v>215</v>
      </c>
      <c r="C47" s="101">
        <v>0</v>
      </c>
      <c r="D47" s="101">
        <v>0</v>
      </c>
      <c r="E47" s="101">
        <f>OutstandingAgri_4!E47</f>
        <v>0</v>
      </c>
      <c r="F47" s="101">
        <f>OutstandingAgri_4!F47</f>
        <v>0</v>
      </c>
    </row>
    <row r="48" spans="1:6" ht="15" customHeight="1" x14ac:dyDescent="0.2">
      <c r="A48" s="53">
        <v>42</v>
      </c>
      <c r="B48" s="54" t="s">
        <v>76</v>
      </c>
      <c r="C48" s="101">
        <v>0</v>
      </c>
      <c r="D48" s="101">
        <v>0</v>
      </c>
      <c r="E48" s="101">
        <f>OutstandingAgri_4!E48</f>
        <v>1</v>
      </c>
      <c r="F48" s="101">
        <f>OutstandingAgri_4!F48</f>
        <v>12</v>
      </c>
    </row>
    <row r="49" spans="1:6" ht="15" customHeight="1" x14ac:dyDescent="0.2">
      <c r="A49" s="257"/>
      <c r="B49" s="191" t="s">
        <v>313</v>
      </c>
      <c r="C49" s="267">
        <f>SUM(C28:C48)</f>
        <v>43810</v>
      </c>
      <c r="D49" s="267">
        <f t="shared" ref="D49:F49" si="1">SUM(D28:D48)</f>
        <v>102612</v>
      </c>
      <c r="E49" s="267">
        <f t="shared" si="1"/>
        <v>150475</v>
      </c>
      <c r="F49" s="267">
        <f t="shared" si="1"/>
        <v>471279.66182010004</v>
      </c>
    </row>
    <row r="50" spans="1:6" ht="15" customHeight="1" x14ac:dyDescent="0.2">
      <c r="A50" s="53">
        <v>43</v>
      </c>
      <c r="B50" s="54" t="s">
        <v>46</v>
      </c>
      <c r="C50" s="101">
        <v>1170</v>
      </c>
      <c r="D50" s="101">
        <v>2781</v>
      </c>
      <c r="E50" s="101">
        <f>OutstandingAgri_4!E50</f>
        <v>124878</v>
      </c>
      <c r="F50" s="101">
        <f>OutstandingAgri_4!F50</f>
        <v>204172</v>
      </c>
    </row>
    <row r="51" spans="1:6" ht="15" customHeight="1" x14ac:dyDescent="0.2">
      <c r="A51" s="53">
        <v>44</v>
      </c>
      <c r="B51" s="54" t="s">
        <v>216</v>
      </c>
      <c r="C51" s="101">
        <v>64899</v>
      </c>
      <c r="D51" s="101">
        <v>43658</v>
      </c>
      <c r="E51" s="101">
        <f>OutstandingAgri_4!E51</f>
        <v>200460</v>
      </c>
      <c r="F51" s="101">
        <f>OutstandingAgri_4!F51</f>
        <v>155459</v>
      </c>
    </row>
    <row r="52" spans="1:6" ht="15" customHeight="1" x14ac:dyDescent="0.2">
      <c r="A52" s="53">
        <v>45</v>
      </c>
      <c r="B52" s="54" t="s">
        <v>52</v>
      </c>
      <c r="C52" s="101">
        <v>1861</v>
      </c>
      <c r="D52" s="101">
        <v>2748.39</v>
      </c>
      <c r="E52" s="101">
        <f>OutstandingAgri_4!E52</f>
        <v>184352</v>
      </c>
      <c r="F52" s="101">
        <f>OutstandingAgri_4!F52</f>
        <v>288307.77</v>
      </c>
    </row>
    <row r="53" spans="1:6" ht="15" customHeight="1" x14ac:dyDescent="0.2">
      <c r="A53" s="257"/>
      <c r="B53" s="191" t="s">
        <v>352</v>
      </c>
      <c r="C53" s="267">
        <f>SUM(C50:C52)</f>
        <v>67930</v>
      </c>
      <c r="D53" s="267">
        <f t="shared" ref="D53:F53" si="2">SUM(D50:D52)</f>
        <v>49187.39</v>
      </c>
      <c r="E53" s="267">
        <f t="shared" si="2"/>
        <v>509690</v>
      </c>
      <c r="F53" s="267">
        <f t="shared" si="2"/>
        <v>647938.77</v>
      </c>
    </row>
    <row r="54" spans="1:6" ht="15" customHeight="1" x14ac:dyDescent="0.2">
      <c r="A54" s="218">
        <v>46</v>
      </c>
      <c r="B54" s="229" t="s">
        <v>314</v>
      </c>
      <c r="C54" s="268">
        <v>0</v>
      </c>
      <c r="D54" s="268">
        <v>0</v>
      </c>
      <c r="E54" s="268">
        <f>OutstandingAgri_4!E54</f>
        <v>0</v>
      </c>
      <c r="F54" s="268">
        <f>OutstandingAgri_4!F54</f>
        <v>0</v>
      </c>
    </row>
    <row r="55" spans="1:6" ht="15" customHeight="1" x14ac:dyDescent="0.2">
      <c r="A55" s="53">
        <v>47</v>
      </c>
      <c r="B55" s="54" t="s">
        <v>241</v>
      </c>
      <c r="C55" s="101">
        <v>287150</v>
      </c>
      <c r="D55" s="101">
        <v>651995.39</v>
      </c>
      <c r="E55" s="101">
        <f>OutstandingAgri_4!E55</f>
        <v>5690673</v>
      </c>
      <c r="F55" s="101">
        <f>OutstandingAgri_4!F55</f>
        <v>2052300</v>
      </c>
    </row>
    <row r="56" spans="1:6" ht="15" customHeight="1" x14ac:dyDescent="0.2">
      <c r="A56" s="218">
        <v>48</v>
      </c>
      <c r="B56" s="229" t="s">
        <v>315</v>
      </c>
      <c r="C56" s="268">
        <v>0</v>
      </c>
      <c r="D56" s="268">
        <v>0</v>
      </c>
      <c r="E56" s="268">
        <f>OutstandingAgri_4!E56</f>
        <v>0</v>
      </c>
      <c r="F56" s="268">
        <f>OutstandingAgri_4!F56</f>
        <v>0</v>
      </c>
    </row>
    <row r="57" spans="1:6" ht="15" customHeight="1" x14ac:dyDescent="0.2">
      <c r="A57" s="218">
        <v>49</v>
      </c>
      <c r="B57" s="229" t="s">
        <v>350</v>
      </c>
      <c r="C57" s="268">
        <v>0</v>
      </c>
      <c r="D57" s="268">
        <v>0</v>
      </c>
      <c r="E57" s="268">
        <f>OutstandingAgri_4!E57</f>
        <v>0</v>
      </c>
      <c r="F57" s="268">
        <f>OutstandingAgri_4!F57</f>
        <v>0</v>
      </c>
    </row>
    <row r="58" spans="1:6" ht="15" customHeight="1" x14ac:dyDescent="0.2">
      <c r="A58" s="257"/>
      <c r="B58" s="191" t="s">
        <v>316</v>
      </c>
      <c r="C58" s="267">
        <f>SUM(C54:C57)</f>
        <v>287150</v>
      </c>
      <c r="D58" s="267">
        <f t="shared" ref="D58:F58" si="3">SUM(D54:D57)</f>
        <v>651995.39</v>
      </c>
      <c r="E58" s="267">
        <f t="shared" si="3"/>
        <v>5690673</v>
      </c>
      <c r="F58" s="267">
        <f t="shared" si="3"/>
        <v>2052300</v>
      </c>
    </row>
    <row r="59" spans="1:6" ht="15" customHeight="1" x14ac:dyDescent="0.2">
      <c r="A59" s="257"/>
      <c r="B59" s="191" t="s">
        <v>242</v>
      </c>
      <c r="C59" s="267">
        <f>C58+C53+C49+C27</f>
        <v>767217</v>
      </c>
      <c r="D59" s="267">
        <f t="shared" ref="D59:F59" si="4">D58+D53+D49+D27</f>
        <v>1421428.9068</v>
      </c>
      <c r="E59" s="267">
        <f t="shared" si="4"/>
        <v>8114018</v>
      </c>
      <c r="F59" s="267">
        <f t="shared" si="4"/>
        <v>6291959.8718200997</v>
      </c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10" type="noConversion"/>
  <pageMargins left="1.2" right="0.7" top="0.39" bottom="0.32" header="0.3" footer="0.3"/>
  <pageSetup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RowHeight="12.75" x14ac:dyDescent="0.2"/>
  <cols>
    <col min="1" max="1" width="6" style="4" customWidth="1"/>
    <col min="2" max="2" width="24.42578125" style="4" bestFit="1" customWidth="1"/>
    <col min="3" max="4" width="9.140625" style="5"/>
    <col min="5" max="5" width="10" style="5" customWidth="1"/>
    <col min="6" max="6" width="10.85546875" style="5" customWidth="1"/>
    <col min="7" max="7" width="10" style="5" customWidth="1"/>
    <col min="8" max="8" width="6.5703125" style="5" bestFit="1" customWidth="1"/>
    <col min="9" max="9" width="8.42578125" style="5" customWidth="1"/>
    <col min="10" max="10" width="9.85546875" style="5" customWidth="1"/>
    <col min="11" max="11" width="8.42578125" style="5" bestFit="1" customWidth="1"/>
    <col min="12" max="12" width="5.85546875" style="5" bestFit="1" customWidth="1"/>
    <col min="13" max="13" width="7.28515625" style="5" bestFit="1" customWidth="1"/>
    <col min="14" max="14" width="8.42578125" style="5" customWidth="1"/>
    <col min="15" max="15" width="10.7109375" style="5" customWidth="1"/>
    <col min="16" max="16" width="9" style="5" bestFit="1" customWidth="1"/>
    <col min="17" max="17" width="9.140625" style="5" bestFit="1" customWidth="1"/>
    <col min="18" max="18" width="10" style="4" bestFit="1" customWidth="1"/>
    <col min="19" max="16384" width="9.140625" style="4"/>
  </cols>
  <sheetData>
    <row r="1" spans="1:17" s="145" customFormat="1" ht="20.100000000000001" customHeight="1" x14ac:dyDescent="0.2">
      <c r="A1" s="459" t="s">
        <v>340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</row>
    <row r="2" spans="1:17" ht="15" customHeight="1" thickBot="1" x14ac:dyDescent="0.25">
      <c r="B2" s="460" t="s">
        <v>134</v>
      </c>
      <c r="C2" s="461"/>
      <c r="D2" s="340"/>
      <c r="N2" s="462" t="s">
        <v>191</v>
      </c>
      <c r="O2" s="462"/>
    </row>
    <row r="3" spans="1:17" ht="54.95" customHeight="1" thickBot="1" x14ac:dyDescent="0.25">
      <c r="A3" s="146" t="s">
        <v>192</v>
      </c>
      <c r="B3" s="170" t="s">
        <v>240</v>
      </c>
      <c r="C3" s="412" t="s">
        <v>339</v>
      </c>
      <c r="D3" s="412"/>
      <c r="E3" s="147" t="s">
        <v>365</v>
      </c>
      <c r="F3" s="463" t="s">
        <v>366</v>
      </c>
      <c r="G3" s="457"/>
      <c r="H3" s="456" t="s">
        <v>188</v>
      </c>
      <c r="I3" s="457"/>
      <c r="J3" s="456" t="s">
        <v>364</v>
      </c>
      <c r="K3" s="457"/>
      <c r="L3" s="464" t="s">
        <v>186</v>
      </c>
      <c r="M3" s="465"/>
      <c r="N3" s="456" t="s">
        <v>193</v>
      </c>
      <c r="O3" s="457"/>
      <c r="P3" s="456" t="s">
        <v>189</v>
      </c>
      <c r="Q3" s="457"/>
    </row>
    <row r="4" spans="1:17" ht="15.75" thickBot="1" x14ac:dyDescent="0.25">
      <c r="A4" s="148">
        <v>1</v>
      </c>
      <c r="B4" s="269">
        <v>2</v>
      </c>
      <c r="C4" s="339">
        <v>3</v>
      </c>
      <c r="D4" s="339"/>
      <c r="E4" s="149">
        <v>4</v>
      </c>
      <c r="F4" s="463">
        <v>5</v>
      </c>
      <c r="G4" s="457"/>
      <c r="H4" s="456">
        <v>6</v>
      </c>
      <c r="I4" s="457"/>
      <c r="J4" s="456">
        <v>7</v>
      </c>
      <c r="K4" s="457"/>
      <c r="L4" s="456">
        <v>8</v>
      </c>
      <c r="M4" s="457"/>
      <c r="N4" s="456">
        <v>9</v>
      </c>
      <c r="O4" s="457"/>
      <c r="P4" s="456">
        <v>10</v>
      </c>
      <c r="Q4" s="457"/>
    </row>
    <row r="5" spans="1:17" ht="15" x14ac:dyDescent="0.2">
      <c r="A5" s="150"/>
      <c r="B5" s="151" t="s">
        <v>190</v>
      </c>
      <c r="C5" s="152" t="s">
        <v>30</v>
      </c>
      <c r="D5" s="152" t="s">
        <v>17</v>
      </c>
      <c r="E5" s="152" t="s">
        <v>30</v>
      </c>
      <c r="F5" s="152" t="s">
        <v>16</v>
      </c>
      <c r="G5" s="152" t="s">
        <v>99</v>
      </c>
      <c r="H5" s="152" t="s">
        <v>16</v>
      </c>
      <c r="I5" s="152" t="s">
        <v>99</v>
      </c>
      <c r="J5" s="152" t="s">
        <v>16</v>
      </c>
      <c r="K5" s="152" t="s">
        <v>99</v>
      </c>
      <c r="L5" s="152" t="s">
        <v>16</v>
      </c>
      <c r="M5" s="152" t="s">
        <v>99</v>
      </c>
      <c r="N5" s="152" t="s">
        <v>187</v>
      </c>
      <c r="O5" s="152" t="s">
        <v>99</v>
      </c>
      <c r="P5" s="152" t="s">
        <v>16</v>
      </c>
      <c r="Q5" s="152" t="s">
        <v>99</v>
      </c>
    </row>
    <row r="6" spans="1:17" ht="15" customHeight="1" x14ac:dyDescent="0.2">
      <c r="A6" s="53">
        <v>1</v>
      </c>
      <c r="B6" s="54" t="s">
        <v>55</v>
      </c>
      <c r="C6" s="98">
        <v>540</v>
      </c>
      <c r="D6" s="98">
        <v>1080</v>
      </c>
      <c r="E6" s="98">
        <v>177</v>
      </c>
      <c r="F6" s="98">
        <v>177</v>
      </c>
      <c r="G6" s="98">
        <v>1295</v>
      </c>
      <c r="H6" s="98">
        <v>68</v>
      </c>
      <c r="I6" s="98">
        <v>335</v>
      </c>
      <c r="J6" s="98">
        <v>152</v>
      </c>
      <c r="K6" s="98">
        <v>228</v>
      </c>
      <c r="L6" s="98">
        <v>0</v>
      </c>
      <c r="M6" s="98">
        <v>0</v>
      </c>
      <c r="N6" s="98">
        <f>'Pri Sec_outstanding_6'!E6+NPS_OS_8!M6</f>
        <v>3074</v>
      </c>
      <c r="O6" s="98">
        <f>'Pri Sec_outstanding_6'!F6+NPS_OS_8!N6</f>
        <v>7973</v>
      </c>
      <c r="P6" s="98">
        <v>956</v>
      </c>
      <c r="Q6" s="98">
        <v>1218</v>
      </c>
    </row>
    <row r="7" spans="1:17" ht="13.5" x14ac:dyDescent="0.2">
      <c r="A7" s="53">
        <v>2</v>
      </c>
      <c r="B7" s="54" t="s">
        <v>56</v>
      </c>
      <c r="C7" s="98">
        <v>96</v>
      </c>
      <c r="D7" s="98">
        <v>192</v>
      </c>
      <c r="E7" s="98">
        <v>10</v>
      </c>
      <c r="F7" s="98">
        <v>2</v>
      </c>
      <c r="G7" s="98">
        <v>5</v>
      </c>
      <c r="H7" s="98">
        <v>0</v>
      </c>
      <c r="I7" s="98">
        <v>0</v>
      </c>
      <c r="J7" s="98">
        <v>2</v>
      </c>
      <c r="K7" s="98">
        <v>5</v>
      </c>
      <c r="L7" s="98">
        <v>0</v>
      </c>
      <c r="M7" s="98">
        <v>0</v>
      </c>
      <c r="N7" s="98">
        <f>'Pri Sec_outstanding_6'!E7+NPS_OS_8!M7</f>
        <v>162</v>
      </c>
      <c r="O7" s="98">
        <f>'Pri Sec_outstanding_6'!F7+NPS_OS_8!N7</f>
        <v>797.84</v>
      </c>
      <c r="P7" s="98">
        <v>58</v>
      </c>
      <c r="Q7" s="98">
        <v>304</v>
      </c>
    </row>
    <row r="8" spans="1:17" ht="13.5" x14ac:dyDescent="0.2">
      <c r="A8" s="53">
        <v>3</v>
      </c>
      <c r="B8" s="54" t="s">
        <v>57</v>
      </c>
      <c r="C8" s="98">
        <v>495</v>
      </c>
      <c r="D8" s="98">
        <v>990</v>
      </c>
      <c r="E8" s="98">
        <v>0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f>'Pri Sec_outstanding_6'!E8+NPS_OS_8!M8</f>
        <v>3117</v>
      </c>
      <c r="O8" s="98">
        <f>'Pri Sec_outstanding_6'!F8+NPS_OS_8!N8</f>
        <v>7971</v>
      </c>
      <c r="P8" s="98">
        <v>0</v>
      </c>
      <c r="Q8" s="98">
        <v>0</v>
      </c>
    </row>
    <row r="9" spans="1:17" ht="13.5" x14ac:dyDescent="0.2">
      <c r="A9" s="53">
        <v>4</v>
      </c>
      <c r="B9" s="54" t="s">
        <v>58</v>
      </c>
      <c r="C9" s="98">
        <v>1251</v>
      </c>
      <c r="D9" s="98">
        <v>2502</v>
      </c>
      <c r="E9" s="98">
        <v>932</v>
      </c>
      <c r="F9" s="98">
        <v>891</v>
      </c>
      <c r="G9" s="98">
        <v>1808</v>
      </c>
      <c r="H9" s="98">
        <v>202</v>
      </c>
      <c r="I9" s="98">
        <v>383</v>
      </c>
      <c r="J9" s="98">
        <v>844</v>
      </c>
      <c r="K9" s="98">
        <v>657</v>
      </c>
      <c r="L9" s="98">
        <v>9</v>
      </c>
      <c r="M9" s="98">
        <v>63</v>
      </c>
      <c r="N9" s="98">
        <f>'Pri Sec_outstanding_6'!E9+NPS_OS_8!M9</f>
        <v>10214</v>
      </c>
      <c r="O9" s="98">
        <f>'Pri Sec_outstanding_6'!F9+NPS_OS_8!N9</f>
        <v>22344</v>
      </c>
      <c r="P9" s="98">
        <v>2349</v>
      </c>
      <c r="Q9" s="98">
        <v>5342</v>
      </c>
    </row>
    <row r="10" spans="1:17" ht="13.5" x14ac:dyDescent="0.2">
      <c r="A10" s="53">
        <v>5</v>
      </c>
      <c r="B10" s="54" t="s">
        <v>59</v>
      </c>
      <c r="C10" s="98">
        <v>423</v>
      </c>
      <c r="D10" s="98">
        <v>846</v>
      </c>
      <c r="E10" s="98">
        <v>86</v>
      </c>
      <c r="F10" s="98">
        <v>78</v>
      </c>
      <c r="G10" s="98">
        <v>423.78</v>
      </c>
      <c r="H10" s="98">
        <v>36</v>
      </c>
      <c r="I10" s="98">
        <v>137.94999999999999</v>
      </c>
      <c r="J10" s="98">
        <v>67</v>
      </c>
      <c r="K10" s="98">
        <v>99.33</v>
      </c>
      <c r="L10" s="98">
        <v>5</v>
      </c>
      <c r="M10" s="98">
        <v>3.9</v>
      </c>
      <c r="N10" s="98">
        <f>'Pri Sec_outstanding_6'!E10+NPS_OS_8!M10</f>
        <v>1333</v>
      </c>
      <c r="O10" s="98">
        <f>'Pri Sec_outstanding_6'!F10+NPS_OS_8!N10</f>
        <v>3374.8199999999997</v>
      </c>
      <c r="P10" s="98">
        <v>664</v>
      </c>
      <c r="Q10" s="98">
        <v>1574.89</v>
      </c>
    </row>
    <row r="11" spans="1:17" ht="13.5" x14ac:dyDescent="0.2">
      <c r="A11" s="53">
        <v>6</v>
      </c>
      <c r="B11" s="54" t="s">
        <v>60</v>
      </c>
      <c r="C11" s="98">
        <v>468</v>
      </c>
      <c r="D11" s="98">
        <v>936</v>
      </c>
      <c r="E11" s="98">
        <v>130</v>
      </c>
      <c r="F11" s="98">
        <v>120</v>
      </c>
      <c r="G11" s="98">
        <v>689</v>
      </c>
      <c r="H11" s="98">
        <v>62</v>
      </c>
      <c r="I11" s="98">
        <v>360</v>
      </c>
      <c r="J11" s="98">
        <v>120</v>
      </c>
      <c r="K11" s="98">
        <v>299</v>
      </c>
      <c r="L11" s="98">
        <v>0</v>
      </c>
      <c r="M11" s="98">
        <v>0</v>
      </c>
      <c r="N11" s="98">
        <f>'Pri Sec_outstanding_6'!E11+NPS_OS_8!M11</f>
        <v>2605</v>
      </c>
      <c r="O11" s="98">
        <f>'Pri Sec_outstanding_6'!F11+NPS_OS_8!N11</f>
        <v>7161</v>
      </c>
      <c r="P11" s="98">
        <v>2050</v>
      </c>
      <c r="Q11" s="98">
        <v>4230</v>
      </c>
    </row>
    <row r="12" spans="1:17" ht="13.5" x14ac:dyDescent="0.2">
      <c r="A12" s="53">
        <v>7</v>
      </c>
      <c r="B12" s="54" t="s">
        <v>61</v>
      </c>
      <c r="C12" s="98">
        <v>1380</v>
      </c>
      <c r="D12" s="98">
        <v>2760</v>
      </c>
      <c r="E12" s="98">
        <v>152</v>
      </c>
      <c r="F12" s="98">
        <v>148</v>
      </c>
      <c r="G12" s="98">
        <v>512</v>
      </c>
      <c r="H12" s="98">
        <v>37</v>
      </c>
      <c r="I12" s="98">
        <v>252</v>
      </c>
      <c r="J12" s="98">
        <v>148</v>
      </c>
      <c r="K12" s="98">
        <v>204</v>
      </c>
      <c r="L12" s="98">
        <v>0</v>
      </c>
      <c r="M12" s="98">
        <v>0</v>
      </c>
      <c r="N12" s="98">
        <f>'Pri Sec_outstanding_6'!E12+NPS_OS_8!M12</f>
        <v>11122</v>
      </c>
      <c r="O12" s="98">
        <f>'Pri Sec_outstanding_6'!F12+NPS_OS_8!N12</f>
        <v>28256</v>
      </c>
      <c r="P12" s="98">
        <v>2722</v>
      </c>
      <c r="Q12" s="98">
        <v>6383</v>
      </c>
    </row>
    <row r="13" spans="1:17" ht="13.5" x14ac:dyDescent="0.2">
      <c r="A13" s="53">
        <v>8</v>
      </c>
      <c r="B13" s="54" t="s">
        <v>48</v>
      </c>
      <c r="C13" s="98">
        <v>153</v>
      </c>
      <c r="D13" s="98">
        <v>306</v>
      </c>
      <c r="E13" s="98">
        <v>5</v>
      </c>
      <c r="F13" s="98">
        <v>5</v>
      </c>
      <c r="G13" s="98">
        <v>59.56</v>
      </c>
      <c r="H13" s="98">
        <v>0</v>
      </c>
      <c r="I13" s="98">
        <v>0</v>
      </c>
      <c r="J13" s="98">
        <v>5</v>
      </c>
      <c r="K13" s="98">
        <v>18.100000000000001</v>
      </c>
      <c r="L13" s="98">
        <v>0</v>
      </c>
      <c r="M13" s="98">
        <v>0</v>
      </c>
      <c r="N13" s="98">
        <f>'Pri Sec_outstanding_6'!E13+NPS_OS_8!M13</f>
        <v>469</v>
      </c>
      <c r="O13" s="98">
        <f>'Pri Sec_outstanding_6'!F13+NPS_OS_8!N13</f>
        <v>1495</v>
      </c>
      <c r="P13" s="98">
        <v>161</v>
      </c>
      <c r="Q13" s="98">
        <v>480.97</v>
      </c>
    </row>
    <row r="14" spans="1:17" ht="13.5" x14ac:dyDescent="0.2">
      <c r="A14" s="53">
        <v>9</v>
      </c>
      <c r="B14" s="54" t="s">
        <v>49</v>
      </c>
      <c r="C14" s="98">
        <v>192</v>
      </c>
      <c r="D14" s="98">
        <v>384</v>
      </c>
      <c r="E14" s="98">
        <v>12</v>
      </c>
      <c r="F14" s="98">
        <v>12</v>
      </c>
      <c r="G14" s="98">
        <v>95</v>
      </c>
      <c r="H14" s="98">
        <v>4</v>
      </c>
      <c r="I14" s="98">
        <v>38</v>
      </c>
      <c r="J14" s="98">
        <v>12</v>
      </c>
      <c r="K14" s="98">
        <v>78</v>
      </c>
      <c r="L14" s="98">
        <v>0</v>
      </c>
      <c r="M14" s="98">
        <v>0</v>
      </c>
      <c r="N14" s="98">
        <f>'Pri Sec_outstanding_6'!E14+NPS_OS_8!M14</f>
        <v>725</v>
      </c>
      <c r="O14" s="98">
        <f>'Pri Sec_outstanding_6'!F14+NPS_OS_8!N14</f>
        <v>1881</v>
      </c>
      <c r="P14" s="98">
        <v>750</v>
      </c>
      <c r="Q14" s="98">
        <v>2174</v>
      </c>
    </row>
    <row r="15" spans="1:17" ht="13.5" x14ac:dyDescent="0.2">
      <c r="A15" s="53">
        <v>10</v>
      </c>
      <c r="B15" s="54" t="s">
        <v>81</v>
      </c>
      <c r="C15" s="98">
        <v>252</v>
      </c>
      <c r="D15" s="98">
        <v>504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f>'Pri Sec_outstanding_6'!E15+NPS_OS_8!M15</f>
        <v>539</v>
      </c>
      <c r="O15" s="98">
        <f>'Pri Sec_outstanding_6'!F15+NPS_OS_8!N15</f>
        <v>1911</v>
      </c>
      <c r="P15" s="98">
        <v>0</v>
      </c>
      <c r="Q15" s="98">
        <v>0</v>
      </c>
    </row>
    <row r="16" spans="1:17" ht="13.5" x14ac:dyDescent="0.2">
      <c r="A16" s="53">
        <v>11</v>
      </c>
      <c r="B16" s="54" t="s">
        <v>62</v>
      </c>
      <c r="C16" s="98">
        <v>81</v>
      </c>
      <c r="D16" s="98">
        <v>162</v>
      </c>
      <c r="E16" s="98">
        <v>52</v>
      </c>
      <c r="F16" s="98">
        <v>27</v>
      </c>
      <c r="G16" s="98">
        <v>197</v>
      </c>
      <c r="H16" s="98">
        <v>9</v>
      </c>
      <c r="I16" s="98">
        <v>41</v>
      </c>
      <c r="J16" s="98">
        <v>22</v>
      </c>
      <c r="K16" s="98">
        <v>142</v>
      </c>
      <c r="L16" s="98">
        <v>0</v>
      </c>
      <c r="M16" s="98">
        <v>0</v>
      </c>
      <c r="N16" s="98">
        <f>'Pri Sec_outstanding_6'!E16+NPS_OS_8!M16</f>
        <v>180</v>
      </c>
      <c r="O16" s="98">
        <f>'Pri Sec_outstanding_6'!F16+NPS_OS_8!N16</f>
        <v>720.73</v>
      </c>
      <c r="P16" s="98">
        <v>9</v>
      </c>
      <c r="Q16" s="98">
        <v>41</v>
      </c>
    </row>
    <row r="17" spans="1:17" ht="13.5" x14ac:dyDescent="0.2">
      <c r="A17" s="53">
        <v>12</v>
      </c>
      <c r="B17" s="54" t="s">
        <v>63</v>
      </c>
      <c r="C17" s="98">
        <v>171</v>
      </c>
      <c r="D17" s="98">
        <v>342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f>'Pri Sec_outstanding_6'!E17+NPS_OS_8!M17</f>
        <v>309</v>
      </c>
      <c r="O17" s="98">
        <f>'Pri Sec_outstanding_6'!F17+NPS_OS_8!N17</f>
        <v>901</v>
      </c>
      <c r="P17" s="98">
        <v>0</v>
      </c>
      <c r="Q17" s="98">
        <v>0</v>
      </c>
    </row>
    <row r="18" spans="1:17" ht="13.5" x14ac:dyDescent="0.2">
      <c r="A18" s="53">
        <v>13</v>
      </c>
      <c r="B18" s="54" t="s">
        <v>199</v>
      </c>
      <c r="C18" s="98">
        <v>213</v>
      </c>
      <c r="D18" s="98">
        <v>426</v>
      </c>
      <c r="E18" s="98">
        <v>35</v>
      </c>
      <c r="F18" s="98">
        <v>35</v>
      </c>
      <c r="G18" s="98">
        <v>359.66</v>
      </c>
      <c r="H18" s="98">
        <v>27</v>
      </c>
      <c r="I18" s="98">
        <v>125.24</v>
      </c>
      <c r="J18" s="98">
        <v>34</v>
      </c>
      <c r="K18" s="98">
        <v>355</v>
      </c>
      <c r="L18" s="98">
        <v>0</v>
      </c>
      <c r="M18" s="98">
        <v>0</v>
      </c>
      <c r="N18" s="98">
        <f>'Pri Sec_outstanding_6'!E18+NPS_OS_8!M18</f>
        <v>1735</v>
      </c>
      <c r="O18" s="98">
        <f>'Pri Sec_outstanding_6'!F18+NPS_OS_8!N18</f>
        <v>4492.6400000000003</v>
      </c>
      <c r="P18" s="98">
        <v>536</v>
      </c>
      <c r="Q18" s="98">
        <v>1434.35</v>
      </c>
    </row>
    <row r="19" spans="1:17" ht="13.5" x14ac:dyDescent="0.2">
      <c r="A19" s="53">
        <v>14</v>
      </c>
      <c r="B19" s="54" t="s">
        <v>200</v>
      </c>
      <c r="C19" s="98">
        <v>105</v>
      </c>
      <c r="D19" s="98">
        <v>210</v>
      </c>
      <c r="E19" s="98">
        <v>7</v>
      </c>
      <c r="F19" s="98">
        <v>6</v>
      </c>
      <c r="G19" s="98">
        <v>105.75</v>
      </c>
      <c r="H19" s="98">
        <v>2</v>
      </c>
      <c r="I19" s="98">
        <v>12.4</v>
      </c>
      <c r="J19" s="98">
        <v>6</v>
      </c>
      <c r="K19" s="98">
        <v>22.7</v>
      </c>
      <c r="L19" s="98">
        <v>0</v>
      </c>
      <c r="M19" s="98">
        <v>0</v>
      </c>
      <c r="N19" s="98">
        <f>'Pri Sec_outstanding_6'!E19+NPS_OS_8!M19</f>
        <v>213</v>
      </c>
      <c r="O19" s="98">
        <f>'Pri Sec_outstanding_6'!F19+NPS_OS_8!N19</f>
        <v>908.03</v>
      </c>
      <c r="P19" s="98">
        <v>71</v>
      </c>
      <c r="Q19" s="98">
        <v>287.39999999999998</v>
      </c>
    </row>
    <row r="20" spans="1:17" ht="13.5" x14ac:dyDescent="0.2">
      <c r="A20" s="53">
        <v>15</v>
      </c>
      <c r="B20" s="54" t="s">
        <v>64</v>
      </c>
      <c r="C20" s="98">
        <v>840</v>
      </c>
      <c r="D20" s="98">
        <v>1680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f>'Pri Sec_outstanding_6'!E20+NPS_OS_8!M20</f>
        <v>7453</v>
      </c>
      <c r="O20" s="98">
        <f>'Pri Sec_outstanding_6'!F20+NPS_OS_8!N20</f>
        <v>18939</v>
      </c>
      <c r="P20" s="98">
        <v>0</v>
      </c>
      <c r="Q20" s="98">
        <v>0</v>
      </c>
    </row>
    <row r="21" spans="1:17" ht="13.5" x14ac:dyDescent="0.2">
      <c r="A21" s="53">
        <v>16</v>
      </c>
      <c r="B21" s="54" t="s">
        <v>70</v>
      </c>
      <c r="C21" s="98">
        <v>3274</v>
      </c>
      <c r="D21" s="98">
        <v>6591</v>
      </c>
      <c r="E21" s="98">
        <v>898</v>
      </c>
      <c r="F21" s="98">
        <v>883</v>
      </c>
      <c r="G21" s="98">
        <v>2027</v>
      </c>
      <c r="H21" s="98">
        <v>237</v>
      </c>
      <c r="I21" s="98">
        <v>573</v>
      </c>
      <c r="J21" s="98">
        <v>881</v>
      </c>
      <c r="K21" s="98">
        <v>1634</v>
      </c>
      <c r="L21" s="98">
        <v>0</v>
      </c>
      <c r="M21" s="98">
        <v>0</v>
      </c>
      <c r="N21" s="98">
        <f>'Pri Sec_outstanding_6'!E21+NPS_OS_8!M21</f>
        <v>26469</v>
      </c>
      <c r="O21" s="98">
        <f>'Pri Sec_outstanding_6'!F21+NPS_OS_8!N21</f>
        <v>80877</v>
      </c>
      <c r="P21" s="98">
        <v>7869</v>
      </c>
      <c r="Q21" s="98">
        <v>21568</v>
      </c>
    </row>
    <row r="22" spans="1:17" ht="13.5" x14ac:dyDescent="0.2">
      <c r="A22" s="53">
        <v>17</v>
      </c>
      <c r="B22" s="54" t="s">
        <v>65</v>
      </c>
      <c r="C22" s="98">
        <v>222</v>
      </c>
      <c r="D22" s="98">
        <v>444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f>'Pri Sec_outstanding_6'!E22+NPS_OS_8!M22</f>
        <v>959</v>
      </c>
      <c r="O22" s="98">
        <f>'Pri Sec_outstanding_6'!F22+NPS_OS_8!N22</f>
        <v>2114</v>
      </c>
      <c r="P22" s="98">
        <v>0</v>
      </c>
      <c r="Q22" s="98">
        <v>0</v>
      </c>
    </row>
    <row r="23" spans="1:17" ht="13.5" x14ac:dyDescent="0.2">
      <c r="A23" s="53">
        <v>18</v>
      </c>
      <c r="B23" s="54" t="s">
        <v>201</v>
      </c>
      <c r="C23" s="98">
        <v>447</v>
      </c>
      <c r="D23" s="98">
        <v>849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f>'Pri Sec_outstanding_6'!E23+NPS_OS_8!M23</f>
        <v>3095</v>
      </c>
      <c r="O23" s="98">
        <f>'Pri Sec_outstanding_6'!F23+NPS_OS_8!N23</f>
        <v>7802.47</v>
      </c>
      <c r="P23" s="98">
        <v>0</v>
      </c>
      <c r="Q23" s="98">
        <v>0</v>
      </c>
    </row>
    <row r="24" spans="1:17" ht="13.5" x14ac:dyDescent="0.2">
      <c r="A24" s="53">
        <v>19</v>
      </c>
      <c r="B24" s="54" t="s">
        <v>66</v>
      </c>
      <c r="C24" s="98">
        <v>864</v>
      </c>
      <c r="D24" s="98">
        <v>1728</v>
      </c>
      <c r="E24" s="98">
        <v>85</v>
      </c>
      <c r="F24" s="98">
        <v>81</v>
      </c>
      <c r="G24" s="98">
        <v>544</v>
      </c>
      <c r="H24" s="98">
        <v>26</v>
      </c>
      <c r="I24" s="98">
        <v>162</v>
      </c>
      <c r="J24" s="98">
        <v>81</v>
      </c>
      <c r="K24" s="98">
        <v>180</v>
      </c>
      <c r="L24" s="98">
        <v>0</v>
      </c>
      <c r="M24" s="98">
        <v>0</v>
      </c>
      <c r="N24" s="98">
        <f>'Pri Sec_outstanding_6'!E24+NPS_OS_8!M24</f>
        <v>3809</v>
      </c>
      <c r="O24" s="98">
        <f>'Pri Sec_outstanding_6'!F24+NPS_OS_8!N24</f>
        <v>10484</v>
      </c>
      <c r="P24" s="98">
        <v>1256</v>
      </c>
      <c r="Q24" s="98">
        <v>2689</v>
      </c>
    </row>
    <row r="25" spans="1:17" ht="13.5" x14ac:dyDescent="0.2">
      <c r="A25" s="53">
        <v>20</v>
      </c>
      <c r="B25" s="54" t="s">
        <v>67</v>
      </c>
      <c r="C25" s="98">
        <v>42</v>
      </c>
      <c r="D25" s="98">
        <v>84</v>
      </c>
      <c r="E25" s="98">
        <v>3</v>
      </c>
      <c r="F25" s="98">
        <v>3</v>
      </c>
      <c r="G25" s="98">
        <v>18.07</v>
      </c>
      <c r="H25" s="98">
        <v>1</v>
      </c>
      <c r="I25" s="98">
        <v>10.07</v>
      </c>
      <c r="J25" s="98">
        <v>2</v>
      </c>
      <c r="K25" s="98">
        <v>3.26</v>
      </c>
      <c r="L25" s="98">
        <v>0</v>
      </c>
      <c r="M25" s="98">
        <v>0</v>
      </c>
      <c r="N25" s="98">
        <f>'Pri Sec_outstanding_6'!E25+NPS_OS_8!M25</f>
        <v>91</v>
      </c>
      <c r="O25" s="98">
        <f>'Pri Sec_outstanding_6'!F25+NPS_OS_8!N25</f>
        <v>285.12</v>
      </c>
      <c r="P25" s="98">
        <v>37</v>
      </c>
      <c r="Q25" s="98">
        <v>93</v>
      </c>
    </row>
    <row r="26" spans="1:17" ht="13.5" x14ac:dyDescent="0.2">
      <c r="A26" s="53">
        <v>21</v>
      </c>
      <c r="B26" s="54" t="s">
        <v>50</v>
      </c>
      <c r="C26" s="98">
        <v>162</v>
      </c>
      <c r="D26" s="98">
        <v>324</v>
      </c>
      <c r="E26" s="98">
        <v>26</v>
      </c>
      <c r="F26" s="98">
        <v>26</v>
      </c>
      <c r="G26" s="98">
        <v>211</v>
      </c>
      <c r="H26" s="98">
        <v>13</v>
      </c>
      <c r="I26" s="98">
        <v>129</v>
      </c>
      <c r="J26" s="98">
        <v>23</v>
      </c>
      <c r="K26" s="98">
        <v>29.3</v>
      </c>
      <c r="L26" s="98">
        <v>0</v>
      </c>
      <c r="M26" s="98">
        <v>0</v>
      </c>
      <c r="N26" s="98">
        <f>'Pri Sec_outstanding_6'!E26+NPS_OS_8!M26</f>
        <v>456</v>
      </c>
      <c r="O26" s="98">
        <f>'Pri Sec_outstanding_6'!F26+NPS_OS_8!N26</f>
        <v>1142</v>
      </c>
      <c r="P26" s="98">
        <v>152</v>
      </c>
      <c r="Q26" s="98">
        <v>411.7</v>
      </c>
    </row>
    <row r="27" spans="1:17" ht="13.5" x14ac:dyDescent="0.2">
      <c r="A27" s="338"/>
      <c r="B27" s="191" t="s">
        <v>351</v>
      </c>
      <c r="C27" s="256">
        <f>SUM(C6:C26)</f>
        <v>11671</v>
      </c>
      <c r="D27" s="256">
        <f t="shared" ref="D27:Q27" si="0">SUM(D6:D26)</f>
        <v>23340</v>
      </c>
      <c r="E27" s="256">
        <f t="shared" si="0"/>
        <v>2610</v>
      </c>
      <c r="F27" s="256">
        <f t="shared" si="0"/>
        <v>2494</v>
      </c>
      <c r="G27" s="256">
        <f t="shared" si="0"/>
        <v>8349.82</v>
      </c>
      <c r="H27" s="256">
        <f t="shared" si="0"/>
        <v>724</v>
      </c>
      <c r="I27" s="256">
        <f t="shared" si="0"/>
        <v>2558.6600000000003</v>
      </c>
      <c r="J27" s="256">
        <f t="shared" si="0"/>
        <v>2399</v>
      </c>
      <c r="K27" s="256">
        <f t="shared" si="0"/>
        <v>3954.69</v>
      </c>
      <c r="L27" s="256">
        <f t="shared" si="0"/>
        <v>14</v>
      </c>
      <c r="M27" s="256">
        <f t="shared" si="0"/>
        <v>66.900000000000006</v>
      </c>
      <c r="N27" s="256">
        <f t="shared" si="0"/>
        <v>78129</v>
      </c>
      <c r="O27" s="256">
        <f t="shared" si="0"/>
        <v>211830.65</v>
      </c>
      <c r="P27" s="256">
        <f t="shared" si="0"/>
        <v>19640</v>
      </c>
      <c r="Q27" s="256">
        <f t="shared" si="0"/>
        <v>48231.31</v>
      </c>
    </row>
    <row r="28" spans="1:17" ht="13.5" x14ac:dyDescent="0.2">
      <c r="A28" s="53">
        <v>22</v>
      </c>
      <c r="B28" s="54" t="s">
        <v>47</v>
      </c>
      <c r="C28" s="98">
        <v>249</v>
      </c>
      <c r="D28" s="98">
        <v>498</v>
      </c>
      <c r="E28" s="98">
        <v>439</v>
      </c>
      <c r="F28" s="98">
        <v>439</v>
      </c>
      <c r="G28" s="98">
        <v>1984</v>
      </c>
      <c r="H28" s="98">
        <v>143</v>
      </c>
      <c r="I28" s="98">
        <v>612</v>
      </c>
      <c r="J28" s="98">
        <v>439</v>
      </c>
      <c r="K28" s="98">
        <v>1984</v>
      </c>
      <c r="L28" s="98">
        <v>0</v>
      </c>
      <c r="M28" s="98">
        <v>0</v>
      </c>
      <c r="N28" s="98">
        <f>'Pri Sec_outstanding_6'!E28+NPS_OS_8!M28</f>
        <v>447</v>
      </c>
      <c r="O28" s="98">
        <f>'Pri Sec_outstanding_6'!F28+NPS_OS_8!N28</f>
        <v>2151.9299999999998</v>
      </c>
      <c r="P28" s="98">
        <v>57</v>
      </c>
      <c r="Q28" s="98">
        <v>160</v>
      </c>
    </row>
    <row r="29" spans="1:17" ht="13.5" x14ac:dyDescent="0.2">
      <c r="A29" s="53">
        <v>23</v>
      </c>
      <c r="B29" s="54" t="s">
        <v>202</v>
      </c>
      <c r="C29" s="98">
        <v>6</v>
      </c>
      <c r="D29" s="98">
        <v>12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f>'Pri Sec_outstanding_6'!E29+NPS_OS_8!M29</f>
        <v>0</v>
      </c>
      <c r="O29" s="98">
        <f>'Pri Sec_outstanding_6'!F29+NPS_OS_8!N29</f>
        <v>0</v>
      </c>
      <c r="P29" s="98">
        <v>0</v>
      </c>
      <c r="Q29" s="98">
        <v>0</v>
      </c>
    </row>
    <row r="30" spans="1:17" ht="13.5" x14ac:dyDescent="0.2">
      <c r="A30" s="53">
        <v>24</v>
      </c>
      <c r="B30" s="54" t="s">
        <v>203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f>'Pri Sec_outstanding_6'!E30+NPS_OS_8!M30</f>
        <v>0</v>
      </c>
      <c r="O30" s="98">
        <f>'Pri Sec_outstanding_6'!F30+NPS_OS_8!N30</f>
        <v>0</v>
      </c>
      <c r="P30" s="98">
        <v>0</v>
      </c>
      <c r="Q30" s="98">
        <v>0</v>
      </c>
    </row>
    <row r="31" spans="1:17" ht="13.5" x14ac:dyDescent="0.2">
      <c r="A31" s="53">
        <v>25</v>
      </c>
      <c r="B31" s="54" t="s">
        <v>51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f>'Pri Sec_outstanding_6'!E31+NPS_OS_8!M31</f>
        <v>2</v>
      </c>
      <c r="O31" s="98">
        <f>'Pri Sec_outstanding_6'!F31+NPS_OS_8!N31</f>
        <v>23.919999999999998</v>
      </c>
      <c r="P31" s="98">
        <v>0</v>
      </c>
      <c r="Q31" s="98">
        <v>0</v>
      </c>
    </row>
    <row r="32" spans="1:17" ht="13.5" x14ac:dyDescent="0.2">
      <c r="A32" s="53">
        <v>26</v>
      </c>
      <c r="B32" s="54" t="s">
        <v>204</v>
      </c>
      <c r="C32" s="98">
        <v>18</v>
      </c>
      <c r="D32" s="98">
        <v>36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f>'Pri Sec_outstanding_6'!E32+NPS_OS_8!M32</f>
        <v>1</v>
      </c>
      <c r="O32" s="98">
        <f>'Pri Sec_outstanding_6'!F32+NPS_OS_8!N32</f>
        <v>1.8633</v>
      </c>
      <c r="P32" s="98">
        <v>0</v>
      </c>
      <c r="Q32" s="98">
        <v>0</v>
      </c>
    </row>
    <row r="33" spans="1:17" ht="13.5" x14ac:dyDescent="0.2">
      <c r="A33" s="53">
        <v>27</v>
      </c>
      <c r="B33" s="54" t="s">
        <v>205</v>
      </c>
      <c r="C33" s="98">
        <v>3</v>
      </c>
      <c r="D33" s="98">
        <v>6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f>'Pri Sec_outstanding_6'!E33+NPS_OS_8!M33</f>
        <v>0</v>
      </c>
      <c r="O33" s="98">
        <f>'Pri Sec_outstanding_6'!F33+NPS_OS_8!N33</f>
        <v>0</v>
      </c>
      <c r="P33" s="98">
        <v>0</v>
      </c>
      <c r="Q33" s="98">
        <v>0</v>
      </c>
    </row>
    <row r="34" spans="1:17" ht="13.5" x14ac:dyDescent="0.2">
      <c r="A34" s="53">
        <v>28</v>
      </c>
      <c r="B34" s="54" t="s">
        <v>206</v>
      </c>
      <c r="C34" s="98">
        <v>15</v>
      </c>
      <c r="D34" s="98">
        <v>30</v>
      </c>
      <c r="E34" s="98">
        <v>3</v>
      </c>
      <c r="F34" s="98">
        <v>3</v>
      </c>
      <c r="G34" s="98">
        <v>18</v>
      </c>
      <c r="H34" s="98">
        <v>0</v>
      </c>
      <c r="I34" s="98">
        <v>0</v>
      </c>
      <c r="J34" s="98">
        <v>3</v>
      </c>
      <c r="K34" s="98">
        <v>5</v>
      </c>
      <c r="L34" s="98">
        <v>0</v>
      </c>
      <c r="M34" s="98">
        <v>0</v>
      </c>
      <c r="N34" s="98">
        <f>'Pri Sec_outstanding_6'!E34+NPS_OS_8!M34</f>
        <v>14</v>
      </c>
      <c r="O34" s="98">
        <f>'Pri Sec_outstanding_6'!F34+NPS_OS_8!N34</f>
        <v>28</v>
      </c>
      <c r="P34" s="98">
        <v>0</v>
      </c>
      <c r="Q34" s="98">
        <v>0</v>
      </c>
    </row>
    <row r="35" spans="1:17" ht="13.5" x14ac:dyDescent="0.2">
      <c r="A35" s="53">
        <v>29</v>
      </c>
      <c r="B35" s="54" t="s">
        <v>71</v>
      </c>
      <c r="C35" s="98">
        <v>291</v>
      </c>
      <c r="D35" s="98">
        <v>582</v>
      </c>
      <c r="E35" s="98">
        <v>0</v>
      </c>
      <c r="F35" s="98">
        <v>66</v>
      </c>
      <c r="G35" s="98">
        <v>120</v>
      </c>
      <c r="H35" s="98">
        <v>22</v>
      </c>
      <c r="I35" s="98">
        <v>42</v>
      </c>
      <c r="J35" s="98">
        <v>66</v>
      </c>
      <c r="K35" s="98">
        <v>120</v>
      </c>
      <c r="L35" s="98">
        <v>0</v>
      </c>
      <c r="M35" s="98">
        <v>0</v>
      </c>
      <c r="N35" s="98">
        <f>'Pri Sec_outstanding_6'!E35+NPS_OS_8!M35</f>
        <v>1479</v>
      </c>
      <c r="O35" s="98">
        <f>'Pri Sec_outstanding_6'!F35+NPS_OS_8!N35</f>
        <v>2945.7017191</v>
      </c>
      <c r="P35" s="98">
        <v>478</v>
      </c>
      <c r="Q35" s="98">
        <v>924</v>
      </c>
    </row>
    <row r="36" spans="1:17" ht="13.5" x14ac:dyDescent="0.2">
      <c r="A36" s="53">
        <v>30</v>
      </c>
      <c r="B36" s="54" t="s">
        <v>72</v>
      </c>
      <c r="C36" s="98">
        <v>308</v>
      </c>
      <c r="D36" s="98">
        <v>616</v>
      </c>
      <c r="E36" s="98">
        <v>57</v>
      </c>
      <c r="F36" s="98">
        <v>55</v>
      </c>
      <c r="G36" s="98">
        <v>208</v>
      </c>
      <c r="H36" s="98">
        <v>29</v>
      </c>
      <c r="I36" s="98">
        <v>114</v>
      </c>
      <c r="J36" s="98">
        <v>29</v>
      </c>
      <c r="K36" s="98">
        <v>114</v>
      </c>
      <c r="L36" s="98">
        <v>0</v>
      </c>
      <c r="M36" s="98">
        <v>0</v>
      </c>
      <c r="N36" s="98">
        <f>'Pri Sec_outstanding_6'!E36+NPS_OS_8!M36</f>
        <v>35</v>
      </c>
      <c r="O36" s="98">
        <f>'Pri Sec_outstanding_6'!F36+NPS_OS_8!N36</f>
        <v>84</v>
      </c>
      <c r="P36" s="98">
        <v>35</v>
      </c>
      <c r="Q36" s="98">
        <v>84</v>
      </c>
    </row>
    <row r="37" spans="1:17" ht="13.5" x14ac:dyDescent="0.2">
      <c r="A37" s="53">
        <v>31</v>
      </c>
      <c r="B37" s="54" t="s">
        <v>207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f>'Pri Sec_outstanding_6'!E37+NPS_OS_8!M37</f>
        <v>0</v>
      </c>
      <c r="O37" s="98">
        <f>'Pri Sec_outstanding_6'!F37+NPS_OS_8!N37</f>
        <v>0</v>
      </c>
      <c r="P37" s="98">
        <v>0</v>
      </c>
      <c r="Q37" s="98">
        <v>0</v>
      </c>
    </row>
    <row r="38" spans="1:17" ht="13.5" x14ac:dyDescent="0.2">
      <c r="A38" s="53">
        <v>32</v>
      </c>
      <c r="B38" s="54" t="s">
        <v>208</v>
      </c>
      <c r="C38" s="98">
        <v>48</v>
      </c>
      <c r="D38" s="98">
        <v>96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f>'Pri Sec_outstanding_6'!E38+NPS_OS_8!M38</f>
        <v>0</v>
      </c>
      <c r="O38" s="98">
        <f>'Pri Sec_outstanding_6'!F38+NPS_OS_8!N38</f>
        <v>0</v>
      </c>
      <c r="P38" s="98">
        <v>0</v>
      </c>
      <c r="Q38" s="98">
        <v>0</v>
      </c>
    </row>
    <row r="39" spans="1:17" ht="13.5" x14ac:dyDescent="0.2">
      <c r="A39" s="53">
        <v>33</v>
      </c>
      <c r="B39" s="54" t="s">
        <v>209</v>
      </c>
      <c r="C39" s="98">
        <v>6</v>
      </c>
      <c r="D39" s="98">
        <v>12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98">
        <f>'Pri Sec_outstanding_6'!E39+NPS_OS_8!M39</f>
        <v>28</v>
      </c>
      <c r="O39" s="98">
        <f>'Pri Sec_outstanding_6'!F39+NPS_OS_8!N39</f>
        <v>275</v>
      </c>
      <c r="P39" s="98">
        <v>0</v>
      </c>
      <c r="Q39" s="98">
        <v>0</v>
      </c>
    </row>
    <row r="40" spans="1:17" ht="13.5" x14ac:dyDescent="0.2">
      <c r="A40" s="53">
        <v>34</v>
      </c>
      <c r="B40" s="54" t="s">
        <v>210</v>
      </c>
      <c r="C40" s="98">
        <v>18</v>
      </c>
      <c r="D40" s="98">
        <v>36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f>'Pri Sec_outstanding_6'!E40+NPS_OS_8!M40</f>
        <v>11</v>
      </c>
      <c r="O40" s="98">
        <f>'Pri Sec_outstanding_6'!F40+NPS_OS_8!N40</f>
        <v>35.5</v>
      </c>
      <c r="P40" s="98">
        <v>0</v>
      </c>
      <c r="Q40" s="98">
        <v>0</v>
      </c>
    </row>
    <row r="41" spans="1:17" ht="13.5" x14ac:dyDescent="0.2">
      <c r="A41" s="53">
        <v>35</v>
      </c>
      <c r="B41" s="54" t="s">
        <v>211</v>
      </c>
      <c r="C41" s="98">
        <v>9</v>
      </c>
      <c r="D41" s="98">
        <v>18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f>'Pri Sec_outstanding_6'!E41+NPS_OS_8!M41</f>
        <v>0</v>
      </c>
      <c r="O41" s="98">
        <f>'Pri Sec_outstanding_6'!F41+NPS_OS_8!N41</f>
        <v>0</v>
      </c>
      <c r="P41" s="98">
        <v>0</v>
      </c>
      <c r="Q41" s="98">
        <v>0</v>
      </c>
    </row>
    <row r="42" spans="1:17" ht="13.5" x14ac:dyDescent="0.2">
      <c r="A42" s="53">
        <v>36</v>
      </c>
      <c r="B42" s="54" t="s">
        <v>73</v>
      </c>
      <c r="C42" s="98">
        <v>45</v>
      </c>
      <c r="D42" s="98">
        <v>90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98">
        <f>'Pri Sec_outstanding_6'!E42+NPS_OS_8!M42</f>
        <v>1</v>
      </c>
      <c r="O42" s="98">
        <f>'Pri Sec_outstanding_6'!F42+NPS_OS_8!N42</f>
        <v>5</v>
      </c>
      <c r="P42" s="98">
        <v>0</v>
      </c>
      <c r="Q42" s="98">
        <v>0</v>
      </c>
    </row>
    <row r="43" spans="1:17" ht="13.5" x14ac:dyDescent="0.2">
      <c r="A43" s="53">
        <v>37</v>
      </c>
      <c r="B43" s="54" t="s">
        <v>212</v>
      </c>
      <c r="C43" s="98">
        <v>3</v>
      </c>
      <c r="D43" s="98">
        <v>6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98">
        <f>'Pri Sec_outstanding_6'!E43+NPS_OS_8!M43</f>
        <v>0</v>
      </c>
      <c r="O43" s="98">
        <f>'Pri Sec_outstanding_6'!F43+NPS_OS_8!N43</f>
        <v>0</v>
      </c>
      <c r="P43" s="98">
        <v>0</v>
      </c>
      <c r="Q43" s="98">
        <v>0</v>
      </c>
    </row>
    <row r="44" spans="1:17" ht="13.5" x14ac:dyDescent="0.2">
      <c r="A44" s="53">
        <v>38</v>
      </c>
      <c r="B44" s="54" t="s">
        <v>213</v>
      </c>
      <c r="C44" s="98">
        <v>39</v>
      </c>
      <c r="D44" s="98">
        <v>78</v>
      </c>
      <c r="E44" s="98">
        <v>0</v>
      </c>
      <c r="F44" s="98">
        <v>111</v>
      </c>
      <c r="G44" s="98">
        <v>18</v>
      </c>
      <c r="H44" s="98">
        <v>111</v>
      </c>
      <c r="I44" s="98">
        <v>18</v>
      </c>
      <c r="J44" s="98">
        <v>111</v>
      </c>
      <c r="K44" s="98">
        <v>18</v>
      </c>
      <c r="L44" s="98">
        <v>0</v>
      </c>
      <c r="M44" s="98">
        <v>0</v>
      </c>
      <c r="N44" s="98">
        <f>'Pri Sec_outstanding_6'!E44+NPS_OS_8!M44</f>
        <v>740</v>
      </c>
      <c r="O44" s="98">
        <f>'Pri Sec_outstanding_6'!F44+NPS_OS_8!N44</f>
        <v>80</v>
      </c>
      <c r="P44" s="98">
        <v>740</v>
      </c>
      <c r="Q44" s="98">
        <v>80</v>
      </c>
    </row>
    <row r="45" spans="1:17" ht="13.5" x14ac:dyDescent="0.2">
      <c r="A45" s="53">
        <v>39</v>
      </c>
      <c r="B45" s="54" t="s">
        <v>214</v>
      </c>
      <c r="C45" s="98">
        <v>6</v>
      </c>
      <c r="D45" s="98">
        <v>12</v>
      </c>
      <c r="E45" s="98">
        <v>3</v>
      </c>
      <c r="F45" s="98">
        <v>3</v>
      </c>
      <c r="G45" s="98">
        <v>32</v>
      </c>
      <c r="H45" s="98">
        <v>1</v>
      </c>
      <c r="I45" s="98">
        <v>10</v>
      </c>
      <c r="J45" s="98">
        <v>3</v>
      </c>
      <c r="K45" s="98">
        <v>32</v>
      </c>
      <c r="L45" s="98">
        <v>0</v>
      </c>
      <c r="M45" s="98">
        <v>0</v>
      </c>
      <c r="N45" s="98">
        <f>'Pri Sec_outstanding_6'!E45+NPS_OS_8!M45</f>
        <v>5</v>
      </c>
      <c r="O45" s="98">
        <f>'Pri Sec_outstanding_6'!F45+NPS_OS_8!N45</f>
        <v>50</v>
      </c>
      <c r="P45" s="98">
        <v>0</v>
      </c>
      <c r="Q45" s="98">
        <v>0</v>
      </c>
    </row>
    <row r="46" spans="1:17" ht="13.5" x14ac:dyDescent="0.2">
      <c r="A46" s="53">
        <v>40</v>
      </c>
      <c r="B46" s="54" t="s">
        <v>77</v>
      </c>
      <c r="C46" s="98">
        <v>6</v>
      </c>
      <c r="D46" s="98">
        <v>12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f>'Pri Sec_outstanding_6'!E46+NPS_OS_8!M46</f>
        <v>0</v>
      </c>
      <c r="O46" s="98">
        <f>'Pri Sec_outstanding_6'!F46+NPS_OS_8!N46</f>
        <v>0</v>
      </c>
      <c r="P46" s="98">
        <v>0</v>
      </c>
      <c r="Q46" s="98">
        <v>0</v>
      </c>
    </row>
    <row r="47" spans="1:17" ht="13.5" x14ac:dyDescent="0.2">
      <c r="A47" s="53">
        <v>41</v>
      </c>
      <c r="B47" s="54" t="s">
        <v>215</v>
      </c>
      <c r="C47" s="98">
        <v>6</v>
      </c>
      <c r="D47" s="98">
        <v>12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  <c r="N47" s="98">
        <f>'Pri Sec_outstanding_6'!E47+NPS_OS_8!M47</f>
        <v>0</v>
      </c>
      <c r="O47" s="98">
        <f>'Pri Sec_outstanding_6'!F47+NPS_OS_8!N47</f>
        <v>0</v>
      </c>
      <c r="P47" s="98">
        <v>0</v>
      </c>
      <c r="Q47" s="98">
        <v>0</v>
      </c>
    </row>
    <row r="48" spans="1:17" ht="13.5" x14ac:dyDescent="0.2">
      <c r="A48" s="53">
        <v>42</v>
      </c>
      <c r="B48" s="54" t="s">
        <v>76</v>
      </c>
      <c r="C48" s="98">
        <v>33</v>
      </c>
      <c r="D48" s="98">
        <v>66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f>'Pri Sec_outstanding_6'!E48+NPS_OS_8!M48</f>
        <v>0</v>
      </c>
      <c r="O48" s="98">
        <f>'Pri Sec_outstanding_6'!F48+NPS_OS_8!N48</f>
        <v>0</v>
      </c>
      <c r="P48" s="98">
        <v>0</v>
      </c>
      <c r="Q48" s="98">
        <v>0</v>
      </c>
    </row>
    <row r="49" spans="1:17" ht="13.5" x14ac:dyDescent="0.2">
      <c r="A49" s="338"/>
      <c r="B49" s="191" t="s">
        <v>313</v>
      </c>
      <c r="C49" s="256">
        <f>SUM(C28:C48)</f>
        <v>1109</v>
      </c>
      <c r="D49" s="256">
        <f t="shared" ref="D49:Q49" si="1">SUM(D28:D48)</f>
        <v>2218</v>
      </c>
      <c r="E49" s="256">
        <f t="shared" si="1"/>
        <v>502</v>
      </c>
      <c r="F49" s="256">
        <f t="shared" si="1"/>
        <v>677</v>
      </c>
      <c r="G49" s="256">
        <f t="shared" si="1"/>
        <v>2380</v>
      </c>
      <c r="H49" s="256">
        <f t="shared" si="1"/>
        <v>306</v>
      </c>
      <c r="I49" s="256">
        <f t="shared" si="1"/>
        <v>796</v>
      </c>
      <c r="J49" s="256">
        <f t="shared" si="1"/>
        <v>651</v>
      </c>
      <c r="K49" s="256">
        <f t="shared" si="1"/>
        <v>2273</v>
      </c>
      <c r="L49" s="256">
        <f t="shared" si="1"/>
        <v>0</v>
      </c>
      <c r="M49" s="256">
        <f t="shared" si="1"/>
        <v>0</v>
      </c>
      <c r="N49" s="256">
        <f t="shared" si="1"/>
        <v>2763</v>
      </c>
      <c r="O49" s="256">
        <f t="shared" si="1"/>
        <v>5680.9150190999999</v>
      </c>
      <c r="P49" s="256">
        <f t="shared" si="1"/>
        <v>1310</v>
      </c>
      <c r="Q49" s="256">
        <f t="shared" si="1"/>
        <v>1248</v>
      </c>
    </row>
    <row r="50" spans="1:17" ht="13.5" x14ac:dyDescent="0.2">
      <c r="A50" s="53">
        <v>43</v>
      </c>
      <c r="B50" s="54" t="s">
        <v>46</v>
      </c>
      <c r="C50" s="98">
        <v>810</v>
      </c>
      <c r="D50" s="98">
        <v>1622</v>
      </c>
      <c r="E50" s="98">
        <v>15</v>
      </c>
      <c r="F50" s="98">
        <v>7</v>
      </c>
      <c r="G50" s="98">
        <v>73</v>
      </c>
      <c r="H50" s="98">
        <v>2</v>
      </c>
      <c r="I50" s="98">
        <v>23</v>
      </c>
      <c r="J50" s="98">
        <v>7</v>
      </c>
      <c r="K50" s="98">
        <v>50</v>
      </c>
      <c r="L50" s="98">
        <v>0</v>
      </c>
      <c r="M50" s="98">
        <v>0</v>
      </c>
      <c r="N50" s="98">
        <f>'Pri Sec_outstanding_6'!E50+NPS_OS_8!M50</f>
        <v>1178</v>
      </c>
      <c r="O50" s="98">
        <f>'Pri Sec_outstanding_6'!F50+NPS_OS_8!N50</f>
        <v>2855</v>
      </c>
      <c r="P50" s="98">
        <v>351</v>
      </c>
      <c r="Q50" s="98">
        <v>866</v>
      </c>
    </row>
    <row r="51" spans="1:17" ht="13.5" x14ac:dyDescent="0.2">
      <c r="A51" s="53">
        <v>44</v>
      </c>
      <c r="B51" s="54" t="s">
        <v>216</v>
      </c>
      <c r="C51" s="98">
        <v>783</v>
      </c>
      <c r="D51" s="98">
        <v>1566</v>
      </c>
      <c r="E51" s="98">
        <v>2</v>
      </c>
      <c r="F51" s="98">
        <v>2</v>
      </c>
      <c r="G51" s="98">
        <v>5</v>
      </c>
      <c r="H51" s="98">
        <v>1</v>
      </c>
      <c r="I51" s="98">
        <v>1</v>
      </c>
      <c r="J51" s="98">
        <v>2</v>
      </c>
      <c r="K51" s="98">
        <v>3.55</v>
      </c>
      <c r="L51" s="98">
        <v>0</v>
      </c>
      <c r="M51" s="98">
        <v>0</v>
      </c>
      <c r="N51" s="98">
        <f>'Pri Sec_outstanding_6'!E51+NPS_OS_8!M51</f>
        <v>615</v>
      </c>
      <c r="O51" s="98">
        <f>'Pri Sec_outstanding_6'!F51+NPS_OS_8!N51</f>
        <v>1221</v>
      </c>
      <c r="P51" s="98">
        <v>194</v>
      </c>
      <c r="Q51" s="98">
        <v>417</v>
      </c>
    </row>
    <row r="52" spans="1:17" ht="13.5" x14ac:dyDescent="0.2">
      <c r="A52" s="53">
        <v>45</v>
      </c>
      <c r="B52" s="54" t="s">
        <v>52</v>
      </c>
      <c r="C52" s="98">
        <v>621</v>
      </c>
      <c r="D52" s="98">
        <v>1242</v>
      </c>
      <c r="E52" s="98">
        <v>20</v>
      </c>
      <c r="F52" s="98">
        <v>17</v>
      </c>
      <c r="G52" s="98">
        <v>57.79</v>
      </c>
      <c r="H52" s="98">
        <v>6</v>
      </c>
      <c r="I52" s="98">
        <v>13.61</v>
      </c>
      <c r="J52" s="98">
        <v>16</v>
      </c>
      <c r="K52" s="98">
        <v>42.35</v>
      </c>
      <c r="L52" s="98">
        <v>0</v>
      </c>
      <c r="M52" s="98">
        <v>0</v>
      </c>
      <c r="N52" s="98">
        <f>'Pri Sec_outstanding_6'!E52+NPS_OS_8!M52</f>
        <v>2076</v>
      </c>
      <c r="O52" s="98">
        <f>'Pri Sec_outstanding_6'!F52+NPS_OS_8!N52</f>
        <v>4544.0200000000004</v>
      </c>
      <c r="P52" s="98">
        <v>582</v>
      </c>
      <c r="Q52" s="98">
        <v>1009.47</v>
      </c>
    </row>
    <row r="53" spans="1:17" ht="13.5" x14ac:dyDescent="0.2">
      <c r="A53" s="338"/>
      <c r="B53" s="191" t="s">
        <v>352</v>
      </c>
      <c r="C53" s="256">
        <f>SUM(C50:C52)</f>
        <v>2214</v>
      </c>
      <c r="D53" s="256">
        <f t="shared" ref="D53:Q53" si="2">SUM(D50:D52)</f>
        <v>4430</v>
      </c>
      <c r="E53" s="256">
        <f t="shared" si="2"/>
        <v>37</v>
      </c>
      <c r="F53" s="256">
        <f t="shared" si="2"/>
        <v>26</v>
      </c>
      <c r="G53" s="256">
        <f t="shared" si="2"/>
        <v>135.79</v>
      </c>
      <c r="H53" s="256">
        <f t="shared" si="2"/>
        <v>9</v>
      </c>
      <c r="I53" s="256">
        <f t="shared" si="2"/>
        <v>37.61</v>
      </c>
      <c r="J53" s="256">
        <f t="shared" si="2"/>
        <v>25</v>
      </c>
      <c r="K53" s="256">
        <f t="shared" si="2"/>
        <v>95.9</v>
      </c>
      <c r="L53" s="256">
        <f t="shared" si="2"/>
        <v>0</v>
      </c>
      <c r="M53" s="256">
        <f t="shared" si="2"/>
        <v>0</v>
      </c>
      <c r="N53" s="256">
        <f t="shared" si="2"/>
        <v>3869</v>
      </c>
      <c r="O53" s="256">
        <f t="shared" si="2"/>
        <v>8620.02</v>
      </c>
      <c r="P53" s="256">
        <f t="shared" si="2"/>
        <v>1127</v>
      </c>
      <c r="Q53" s="256">
        <f t="shared" si="2"/>
        <v>2292.4700000000003</v>
      </c>
    </row>
    <row r="54" spans="1:17" ht="13.5" x14ac:dyDescent="0.2">
      <c r="A54" s="53">
        <v>46</v>
      </c>
      <c r="B54" s="54" t="s">
        <v>314</v>
      </c>
      <c r="C54" s="98">
        <v>3</v>
      </c>
      <c r="D54" s="98">
        <v>6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f>'Pri Sec_outstanding_6'!E54+NPS_OS_8!M54</f>
        <v>0</v>
      </c>
      <c r="O54" s="98">
        <f>'Pri Sec_outstanding_6'!F54+NPS_OS_8!N54</f>
        <v>0</v>
      </c>
      <c r="P54" s="98">
        <v>0</v>
      </c>
      <c r="Q54" s="98">
        <v>0</v>
      </c>
    </row>
    <row r="55" spans="1:17" ht="13.5" x14ac:dyDescent="0.2">
      <c r="A55" s="53">
        <v>47</v>
      </c>
      <c r="B55" s="54" t="s">
        <v>241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98">
        <v>0</v>
      </c>
      <c r="N55" s="98">
        <f>'Pri Sec_outstanding_6'!E55+NPS_OS_8!M55</f>
        <v>0</v>
      </c>
      <c r="O55" s="98">
        <f>'Pri Sec_outstanding_6'!F55+NPS_OS_8!N55</f>
        <v>0</v>
      </c>
      <c r="P55" s="98">
        <v>0</v>
      </c>
      <c r="Q55" s="98">
        <v>0</v>
      </c>
    </row>
    <row r="56" spans="1:17" ht="13.5" x14ac:dyDescent="0.2">
      <c r="A56" s="53">
        <v>48</v>
      </c>
      <c r="B56" s="54" t="s">
        <v>315</v>
      </c>
      <c r="C56" s="98">
        <v>0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  <c r="L56" s="98">
        <v>0</v>
      </c>
      <c r="M56" s="98">
        <v>0</v>
      </c>
      <c r="N56" s="98">
        <f>'Pri Sec_outstanding_6'!E56+NPS_OS_8!M56</f>
        <v>0</v>
      </c>
      <c r="O56" s="98">
        <f>'Pri Sec_outstanding_6'!F56+NPS_OS_8!N56</f>
        <v>0</v>
      </c>
      <c r="P56" s="98">
        <v>0</v>
      </c>
      <c r="Q56" s="98">
        <v>0</v>
      </c>
    </row>
    <row r="57" spans="1:17" ht="13.5" x14ac:dyDescent="0.2">
      <c r="A57" s="53">
        <v>49</v>
      </c>
      <c r="B57" s="54" t="s">
        <v>350</v>
      </c>
      <c r="C57" s="98">
        <v>3</v>
      </c>
      <c r="D57" s="98">
        <v>6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f>'Pri Sec_outstanding_6'!E57+NPS_OS_8!M57</f>
        <v>0</v>
      </c>
      <c r="O57" s="98">
        <f>'Pri Sec_outstanding_6'!F57+NPS_OS_8!N57</f>
        <v>0</v>
      </c>
      <c r="P57" s="98">
        <v>0</v>
      </c>
      <c r="Q57" s="98">
        <v>0</v>
      </c>
    </row>
    <row r="58" spans="1:17" ht="13.5" x14ac:dyDescent="0.2">
      <c r="A58" s="338"/>
      <c r="B58" s="191" t="s">
        <v>316</v>
      </c>
      <c r="C58" s="256">
        <f>SUM(C54:C57)</f>
        <v>6</v>
      </c>
      <c r="D58" s="256">
        <f t="shared" ref="D58:Q58" si="3">SUM(D54:D57)</f>
        <v>12</v>
      </c>
      <c r="E58" s="256">
        <f t="shared" si="3"/>
        <v>0</v>
      </c>
      <c r="F58" s="256">
        <f t="shared" si="3"/>
        <v>0</v>
      </c>
      <c r="G58" s="256">
        <f t="shared" si="3"/>
        <v>0</v>
      </c>
      <c r="H58" s="256">
        <f t="shared" si="3"/>
        <v>0</v>
      </c>
      <c r="I58" s="256">
        <f t="shared" si="3"/>
        <v>0</v>
      </c>
      <c r="J58" s="256">
        <f t="shared" si="3"/>
        <v>0</v>
      </c>
      <c r="K58" s="256">
        <f t="shared" si="3"/>
        <v>0</v>
      </c>
      <c r="L58" s="256">
        <f t="shared" si="3"/>
        <v>0</v>
      </c>
      <c r="M58" s="256">
        <f t="shared" si="3"/>
        <v>0</v>
      </c>
      <c r="N58" s="256">
        <f t="shared" si="3"/>
        <v>0</v>
      </c>
      <c r="O58" s="256">
        <f t="shared" si="3"/>
        <v>0</v>
      </c>
      <c r="P58" s="256">
        <f t="shared" si="3"/>
        <v>0</v>
      </c>
      <c r="Q58" s="256">
        <f t="shared" si="3"/>
        <v>0</v>
      </c>
    </row>
    <row r="59" spans="1:17" ht="13.5" x14ac:dyDescent="0.2">
      <c r="A59" s="338"/>
      <c r="B59" s="191" t="s">
        <v>242</v>
      </c>
      <c r="C59" s="256">
        <f>C58+C53+C49+C27</f>
        <v>15000</v>
      </c>
      <c r="D59" s="256">
        <f t="shared" ref="D59:Q59" si="4">D58+D53+D49+D27</f>
        <v>30000</v>
      </c>
      <c r="E59" s="256">
        <f t="shared" si="4"/>
        <v>3149</v>
      </c>
      <c r="F59" s="256">
        <f t="shared" si="4"/>
        <v>3197</v>
      </c>
      <c r="G59" s="256">
        <f t="shared" si="4"/>
        <v>10865.61</v>
      </c>
      <c r="H59" s="256">
        <f t="shared" si="4"/>
        <v>1039</v>
      </c>
      <c r="I59" s="256">
        <f t="shared" si="4"/>
        <v>3392.2700000000004</v>
      </c>
      <c r="J59" s="256">
        <f t="shared" si="4"/>
        <v>3075</v>
      </c>
      <c r="K59" s="256">
        <f t="shared" si="4"/>
        <v>6323.59</v>
      </c>
      <c r="L59" s="256">
        <f t="shared" si="4"/>
        <v>14</v>
      </c>
      <c r="M59" s="256">
        <f t="shared" si="4"/>
        <v>66.900000000000006</v>
      </c>
      <c r="N59" s="256">
        <f t="shared" si="4"/>
        <v>84761</v>
      </c>
      <c r="O59" s="256">
        <f t="shared" si="4"/>
        <v>226131.58501909999</v>
      </c>
      <c r="P59" s="256">
        <f t="shared" si="4"/>
        <v>22077</v>
      </c>
      <c r="Q59" s="256">
        <f t="shared" si="4"/>
        <v>51771.78</v>
      </c>
    </row>
    <row r="61" spans="1:17" ht="25.5" customHeight="1" x14ac:dyDescent="0.2">
      <c r="H61" s="458" t="s">
        <v>945</v>
      </c>
      <c r="I61" s="458"/>
    </row>
  </sheetData>
  <autoFilter ref="A5:Q6"/>
  <mergeCells count="17">
    <mergeCell ref="F4:G4"/>
    <mergeCell ref="H4:I4"/>
    <mergeCell ref="J4:K4"/>
    <mergeCell ref="L4:M4"/>
    <mergeCell ref="N3:O3"/>
    <mergeCell ref="H61:I61"/>
    <mergeCell ref="A1:Q1"/>
    <mergeCell ref="B2:C2"/>
    <mergeCell ref="N2:O2"/>
    <mergeCell ref="P3:Q3"/>
    <mergeCell ref="C3:D3"/>
    <mergeCell ref="N4:O4"/>
    <mergeCell ref="P4:Q4"/>
    <mergeCell ref="F3:G3"/>
    <mergeCell ref="H3:I3"/>
    <mergeCell ref="J3:K3"/>
    <mergeCell ref="L3:M3"/>
  </mergeCells>
  <conditionalFormatting sqref="R1:R1048576">
    <cfRule type="cellIs" dxfId="9" priority="1" operator="greaterThan">
      <formula>100</formula>
    </cfRule>
    <cfRule type="cellIs" dxfId="8" priority="2" operator="greaterThan">
      <formula>100</formula>
    </cfRule>
  </conditionalFormatting>
  <pageMargins left="1.45" right="0.2" top="0.25" bottom="0.25" header="0.3" footer="0.3"/>
  <pageSetup paperSize="9" scale="6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59"/>
  <sheetViews>
    <sheetView zoomScaleNormal="100" workbookViewId="0">
      <pane xSplit="2" ySplit="4" topLeftCell="C47" activePane="bottomRight" state="frozen"/>
      <selection pane="topRight" activeCell="C1" sqref="C1"/>
      <selection pane="bottomLeft" activeCell="A6" sqref="A6"/>
      <selection pane="bottomRight" activeCell="F62" sqref="F62"/>
    </sheetView>
  </sheetViews>
  <sheetFormatPr defaultRowHeight="15" x14ac:dyDescent="0.2"/>
  <cols>
    <col min="1" max="1" width="6" style="35" customWidth="1"/>
    <col min="2" max="2" width="22.28515625" style="32" customWidth="1"/>
    <col min="3" max="3" width="9.7109375" style="36" bestFit="1" customWidth="1"/>
    <col min="4" max="4" width="8.5703125" style="36" bestFit="1" customWidth="1"/>
    <col min="5" max="5" width="10.140625" style="36" bestFit="1" customWidth="1"/>
    <col min="6" max="6" width="9.140625" style="36" bestFit="1" customWidth="1"/>
    <col min="7" max="7" width="10.140625" style="32" bestFit="1" customWidth="1"/>
    <col min="8" max="8" width="9.7109375" style="36" customWidth="1"/>
    <col min="9" max="9" width="9.85546875" style="32" bestFit="1" customWidth="1"/>
    <col min="10" max="10" width="9.140625" style="36" bestFit="1" customWidth="1"/>
    <col min="11" max="11" width="11.5703125" style="32" bestFit="1" customWidth="1"/>
    <col min="12" max="16384" width="9.140625" style="32"/>
  </cols>
  <sheetData>
    <row r="1" spans="1:10" ht="15.75" customHeight="1" x14ac:dyDescent="0.2">
      <c r="A1" s="445" t="s">
        <v>341</v>
      </c>
      <c r="B1" s="445"/>
      <c r="C1" s="445"/>
      <c r="D1" s="445"/>
      <c r="E1" s="445"/>
      <c r="F1" s="445"/>
      <c r="G1" s="445"/>
      <c r="H1" s="445"/>
      <c r="I1" s="445"/>
      <c r="J1" s="445"/>
    </row>
    <row r="2" spans="1:10" ht="15" customHeight="1" x14ac:dyDescent="0.2">
      <c r="A2" s="33"/>
      <c r="B2" s="34" t="s">
        <v>12</v>
      </c>
      <c r="C2" s="64"/>
      <c r="D2" s="64"/>
      <c r="I2" s="466" t="s">
        <v>177</v>
      </c>
      <c r="J2" s="466"/>
    </row>
    <row r="3" spans="1:10" ht="15" customHeight="1" x14ac:dyDescent="0.2">
      <c r="A3" s="467" t="s">
        <v>167</v>
      </c>
      <c r="B3" s="469" t="s">
        <v>3</v>
      </c>
      <c r="C3" s="471" t="s">
        <v>1</v>
      </c>
      <c r="D3" s="473"/>
      <c r="E3" s="473"/>
      <c r="F3" s="472"/>
      <c r="G3" s="471" t="s">
        <v>232</v>
      </c>
      <c r="H3" s="473"/>
      <c r="I3" s="473"/>
      <c r="J3" s="472"/>
    </row>
    <row r="4" spans="1:10" ht="15" customHeight="1" x14ac:dyDescent="0.2">
      <c r="A4" s="468"/>
      <c r="B4" s="470"/>
      <c r="C4" s="471" t="s">
        <v>230</v>
      </c>
      <c r="D4" s="472"/>
      <c r="E4" s="437" t="s">
        <v>231</v>
      </c>
      <c r="F4" s="437"/>
      <c r="G4" s="471" t="s">
        <v>230</v>
      </c>
      <c r="H4" s="472"/>
      <c r="I4" s="437" t="s">
        <v>231</v>
      </c>
      <c r="J4" s="437"/>
    </row>
    <row r="5" spans="1:10" ht="15" customHeight="1" x14ac:dyDescent="0.2">
      <c r="A5" s="62"/>
      <c r="B5" s="63"/>
      <c r="C5" s="139" t="s">
        <v>30</v>
      </c>
      <c r="D5" s="140" t="s">
        <v>17</v>
      </c>
      <c r="E5" s="139" t="s">
        <v>30</v>
      </c>
      <c r="F5" s="139" t="s">
        <v>17</v>
      </c>
      <c r="G5" s="139" t="s">
        <v>30</v>
      </c>
      <c r="H5" s="140" t="s">
        <v>17</v>
      </c>
      <c r="I5" s="139" t="s">
        <v>30</v>
      </c>
      <c r="J5" s="139" t="s">
        <v>17</v>
      </c>
    </row>
    <row r="6" spans="1:10" ht="15" customHeight="1" x14ac:dyDescent="0.2">
      <c r="A6" s="53">
        <v>1</v>
      </c>
      <c r="B6" s="54" t="s">
        <v>55</v>
      </c>
      <c r="C6" s="101">
        <v>4854</v>
      </c>
      <c r="D6" s="101">
        <v>498</v>
      </c>
      <c r="E6" s="101">
        <v>1320</v>
      </c>
      <c r="F6" s="101">
        <v>818</v>
      </c>
      <c r="G6" s="107">
        <v>52</v>
      </c>
      <c r="H6" s="101">
        <v>25</v>
      </c>
      <c r="I6" s="107">
        <v>36</v>
      </c>
      <c r="J6" s="101">
        <v>27</v>
      </c>
    </row>
    <row r="7" spans="1:10" x14ac:dyDescent="0.2">
      <c r="A7" s="53">
        <v>2</v>
      </c>
      <c r="B7" s="54" t="s">
        <v>56</v>
      </c>
      <c r="C7" s="156">
        <v>0</v>
      </c>
      <c r="D7" s="156">
        <v>0</v>
      </c>
      <c r="E7" s="156">
        <v>3</v>
      </c>
      <c r="F7" s="156">
        <v>0.62</v>
      </c>
      <c r="G7" s="270">
        <v>0</v>
      </c>
      <c r="H7" s="156">
        <v>0</v>
      </c>
      <c r="I7" s="270">
        <v>3</v>
      </c>
      <c r="J7" s="156">
        <v>0.62</v>
      </c>
    </row>
    <row r="8" spans="1:10" x14ac:dyDescent="0.2">
      <c r="A8" s="53">
        <v>3</v>
      </c>
      <c r="B8" s="54" t="s">
        <v>57</v>
      </c>
      <c r="C8" s="156">
        <v>4113</v>
      </c>
      <c r="D8" s="156">
        <v>647</v>
      </c>
      <c r="E8" s="156">
        <v>995</v>
      </c>
      <c r="F8" s="156">
        <v>1232</v>
      </c>
      <c r="G8" s="270"/>
      <c r="H8" s="156"/>
      <c r="I8" s="270"/>
      <c r="J8" s="156"/>
    </row>
    <row r="9" spans="1:10" x14ac:dyDescent="0.2">
      <c r="A9" s="53">
        <v>4</v>
      </c>
      <c r="B9" s="54" t="s">
        <v>58</v>
      </c>
      <c r="C9" s="156">
        <v>12896</v>
      </c>
      <c r="D9" s="156">
        <v>14728</v>
      </c>
      <c r="E9" s="156">
        <v>7262</v>
      </c>
      <c r="F9" s="156">
        <v>8637</v>
      </c>
      <c r="G9" s="270">
        <v>20</v>
      </c>
      <c r="H9" s="156">
        <v>19</v>
      </c>
      <c r="I9" s="270">
        <v>18</v>
      </c>
      <c r="J9" s="156">
        <v>36</v>
      </c>
    </row>
    <row r="10" spans="1:10" x14ac:dyDescent="0.2">
      <c r="A10" s="53">
        <v>5</v>
      </c>
      <c r="B10" s="54" t="s">
        <v>59</v>
      </c>
      <c r="C10" s="156">
        <v>339</v>
      </c>
      <c r="D10" s="156">
        <v>218.57</v>
      </c>
      <c r="E10" s="156">
        <v>275</v>
      </c>
      <c r="F10" s="156">
        <v>176.81</v>
      </c>
      <c r="G10" s="270">
        <v>53</v>
      </c>
      <c r="H10" s="156">
        <v>26.72</v>
      </c>
      <c r="I10" s="270">
        <v>63</v>
      </c>
      <c r="J10" s="156">
        <v>43.02</v>
      </c>
    </row>
    <row r="11" spans="1:10" x14ac:dyDescent="0.2">
      <c r="A11" s="53">
        <v>6</v>
      </c>
      <c r="B11" s="54" t="s">
        <v>60</v>
      </c>
      <c r="C11" s="156">
        <v>2126</v>
      </c>
      <c r="D11" s="156">
        <v>273</v>
      </c>
      <c r="E11" s="156">
        <v>617</v>
      </c>
      <c r="F11" s="156">
        <v>1540</v>
      </c>
      <c r="G11" s="270">
        <v>22</v>
      </c>
      <c r="H11" s="156">
        <v>1</v>
      </c>
      <c r="I11" s="270">
        <v>26</v>
      </c>
      <c r="J11" s="156">
        <v>107</v>
      </c>
    </row>
    <row r="12" spans="1:10" x14ac:dyDescent="0.2">
      <c r="A12" s="53">
        <v>7</v>
      </c>
      <c r="B12" s="54" t="s">
        <v>61</v>
      </c>
      <c r="C12" s="156">
        <v>15676</v>
      </c>
      <c r="D12" s="156">
        <v>898</v>
      </c>
      <c r="E12" s="156">
        <v>6577</v>
      </c>
      <c r="F12" s="156">
        <v>2449</v>
      </c>
      <c r="G12" s="270">
        <v>1042</v>
      </c>
      <c r="H12" s="156">
        <v>253</v>
      </c>
      <c r="I12" s="270">
        <v>1025</v>
      </c>
      <c r="J12" s="156">
        <v>233</v>
      </c>
    </row>
    <row r="13" spans="1:10" x14ac:dyDescent="0.2">
      <c r="A13" s="53">
        <v>8</v>
      </c>
      <c r="B13" s="54" t="s">
        <v>48</v>
      </c>
      <c r="C13" s="156">
        <v>21</v>
      </c>
      <c r="D13" s="156">
        <v>18</v>
      </c>
      <c r="E13" s="156">
        <v>21</v>
      </c>
      <c r="F13" s="156">
        <v>18</v>
      </c>
      <c r="G13" s="270">
        <v>0</v>
      </c>
      <c r="H13" s="156">
        <v>0</v>
      </c>
      <c r="I13" s="270">
        <v>0</v>
      </c>
      <c r="J13" s="156">
        <v>0</v>
      </c>
    </row>
    <row r="14" spans="1:10" x14ac:dyDescent="0.2">
      <c r="A14" s="53">
        <v>9</v>
      </c>
      <c r="B14" s="54" t="s">
        <v>49</v>
      </c>
      <c r="C14" s="156">
        <v>187</v>
      </c>
      <c r="D14" s="156">
        <v>8</v>
      </c>
      <c r="E14" s="156">
        <v>90</v>
      </c>
      <c r="F14" s="156">
        <v>76</v>
      </c>
      <c r="G14" s="270">
        <v>12</v>
      </c>
      <c r="H14" s="156">
        <v>1</v>
      </c>
      <c r="I14" s="270">
        <v>11</v>
      </c>
      <c r="J14" s="156">
        <v>4</v>
      </c>
    </row>
    <row r="15" spans="1:10" x14ac:dyDescent="0.2">
      <c r="A15" s="53">
        <v>10</v>
      </c>
      <c r="B15" s="54" t="s">
        <v>81</v>
      </c>
      <c r="C15" s="156">
        <v>0</v>
      </c>
      <c r="D15" s="156">
        <v>0</v>
      </c>
      <c r="E15" s="156">
        <v>0</v>
      </c>
      <c r="F15" s="156">
        <v>0</v>
      </c>
      <c r="G15" s="270">
        <v>0</v>
      </c>
      <c r="H15" s="156">
        <v>0</v>
      </c>
      <c r="I15" s="270">
        <v>0</v>
      </c>
      <c r="J15" s="156">
        <v>0</v>
      </c>
    </row>
    <row r="16" spans="1:10" x14ac:dyDescent="0.2">
      <c r="A16" s="53">
        <v>11</v>
      </c>
      <c r="B16" s="54" t="s">
        <v>62</v>
      </c>
      <c r="C16" s="156">
        <v>1248</v>
      </c>
      <c r="D16" s="156">
        <v>189</v>
      </c>
      <c r="E16" s="156">
        <v>784</v>
      </c>
      <c r="F16" s="156">
        <v>921</v>
      </c>
      <c r="G16" s="270">
        <v>96</v>
      </c>
      <c r="H16" s="156">
        <v>57</v>
      </c>
      <c r="I16" s="270">
        <v>42</v>
      </c>
      <c r="J16" s="156">
        <v>27</v>
      </c>
    </row>
    <row r="17" spans="1:10" x14ac:dyDescent="0.2">
      <c r="A17" s="53">
        <v>12</v>
      </c>
      <c r="B17" s="54" t="s">
        <v>63</v>
      </c>
      <c r="C17" s="156">
        <v>10</v>
      </c>
      <c r="D17" s="156">
        <v>9.5</v>
      </c>
      <c r="E17" s="156">
        <v>0</v>
      </c>
      <c r="F17" s="156">
        <v>0</v>
      </c>
      <c r="G17" s="270">
        <v>14</v>
      </c>
      <c r="H17" s="156">
        <v>10</v>
      </c>
      <c r="I17" s="270">
        <v>0</v>
      </c>
      <c r="J17" s="156">
        <v>0</v>
      </c>
    </row>
    <row r="18" spans="1:10" x14ac:dyDescent="0.2">
      <c r="A18" s="53">
        <v>13</v>
      </c>
      <c r="B18" s="54" t="s">
        <v>199</v>
      </c>
      <c r="C18" s="156">
        <v>863</v>
      </c>
      <c r="D18" s="156">
        <v>67.42</v>
      </c>
      <c r="E18" s="156">
        <v>69</v>
      </c>
      <c r="F18" s="156">
        <v>167.35</v>
      </c>
      <c r="G18" s="270">
        <v>4</v>
      </c>
      <c r="H18" s="156">
        <v>0.93</v>
      </c>
      <c r="I18" s="270">
        <v>2</v>
      </c>
      <c r="J18" s="156">
        <v>5.13</v>
      </c>
    </row>
    <row r="19" spans="1:10" x14ac:dyDescent="0.2">
      <c r="A19" s="53">
        <v>14</v>
      </c>
      <c r="B19" s="54" t="s">
        <v>200</v>
      </c>
      <c r="C19" s="156">
        <v>25</v>
      </c>
      <c r="D19" s="156">
        <v>1.5</v>
      </c>
      <c r="E19" s="156">
        <v>22</v>
      </c>
      <c r="F19" s="156">
        <v>18.5</v>
      </c>
      <c r="G19" s="270">
        <v>0</v>
      </c>
      <c r="H19" s="156">
        <v>0</v>
      </c>
      <c r="I19" s="270">
        <v>0</v>
      </c>
      <c r="J19" s="156">
        <v>0</v>
      </c>
    </row>
    <row r="20" spans="1:10" x14ac:dyDescent="0.2">
      <c r="A20" s="53">
        <v>15</v>
      </c>
      <c r="B20" s="54" t="s">
        <v>64</v>
      </c>
      <c r="C20" s="156">
        <v>8821</v>
      </c>
      <c r="D20" s="156">
        <v>2461.94</v>
      </c>
      <c r="E20" s="156">
        <v>1786</v>
      </c>
      <c r="F20" s="156">
        <v>1623.53</v>
      </c>
      <c r="G20" s="270">
        <v>1770</v>
      </c>
      <c r="H20" s="156">
        <v>1419</v>
      </c>
      <c r="I20" s="270">
        <v>24</v>
      </c>
      <c r="J20" s="156">
        <v>23.93</v>
      </c>
    </row>
    <row r="21" spans="1:10" x14ac:dyDescent="0.2">
      <c r="A21" s="53">
        <v>16</v>
      </c>
      <c r="B21" s="54" t="s">
        <v>70</v>
      </c>
      <c r="C21" s="156">
        <v>30318</v>
      </c>
      <c r="D21" s="156">
        <v>9542</v>
      </c>
      <c r="E21" s="156">
        <v>23995</v>
      </c>
      <c r="F21" s="156">
        <v>6191</v>
      </c>
      <c r="G21" s="270">
        <v>490</v>
      </c>
      <c r="H21" s="156">
        <v>406</v>
      </c>
      <c r="I21" s="270">
        <v>191</v>
      </c>
      <c r="J21" s="156">
        <v>232</v>
      </c>
    </row>
    <row r="22" spans="1:10" x14ac:dyDescent="0.2">
      <c r="A22" s="53">
        <v>17</v>
      </c>
      <c r="B22" s="54" t="s">
        <v>65</v>
      </c>
      <c r="C22" s="156">
        <v>763</v>
      </c>
      <c r="D22" s="156">
        <v>48</v>
      </c>
      <c r="E22" s="156">
        <v>209</v>
      </c>
      <c r="F22" s="156">
        <v>362</v>
      </c>
      <c r="G22" s="270">
        <v>38</v>
      </c>
      <c r="H22" s="156">
        <v>4</v>
      </c>
      <c r="I22" s="270">
        <v>21</v>
      </c>
      <c r="J22" s="156">
        <v>20</v>
      </c>
    </row>
    <row r="23" spans="1:10" x14ac:dyDescent="0.2">
      <c r="A23" s="53">
        <v>18</v>
      </c>
      <c r="B23" s="54" t="s">
        <v>201</v>
      </c>
      <c r="C23" s="156">
        <v>4930</v>
      </c>
      <c r="D23" s="156">
        <v>380</v>
      </c>
      <c r="E23" s="156">
        <v>1043</v>
      </c>
      <c r="F23" s="156">
        <v>4313</v>
      </c>
      <c r="G23" s="270">
        <v>0</v>
      </c>
      <c r="H23" s="156">
        <v>0</v>
      </c>
      <c r="I23" s="270">
        <v>0</v>
      </c>
      <c r="J23" s="156">
        <v>0</v>
      </c>
    </row>
    <row r="24" spans="1:10" x14ac:dyDescent="0.2">
      <c r="A24" s="53">
        <v>19</v>
      </c>
      <c r="B24" s="54" t="s">
        <v>66</v>
      </c>
      <c r="C24" s="156">
        <v>9247</v>
      </c>
      <c r="D24" s="156">
        <v>87</v>
      </c>
      <c r="E24" s="156">
        <v>8011</v>
      </c>
      <c r="F24" s="156">
        <v>6366</v>
      </c>
      <c r="G24" s="270">
        <v>172</v>
      </c>
      <c r="H24" s="156">
        <v>3.6</v>
      </c>
      <c r="I24" s="270">
        <v>28</v>
      </c>
      <c r="J24" s="156">
        <v>1.4</v>
      </c>
    </row>
    <row r="25" spans="1:10" x14ac:dyDescent="0.2">
      <c r="A25" s="53">
        <v>20</v>
      </c>
      <c r="B25" s="54" t="s">
        <v>67</v>
      </c>
      <c r="C25" s="156">
        <v>0</v>
      </c>
      <c r="D25" s="156">
        <v>0</v>
      </c>
      <c r="E25" s="156">
        <v>0</v>
      </c>
      <c r="F25" s="156">
        <v>0</v>
      </c>
      <c r="G25" s="270">
        <v>0</v>
      </c>
      <c r="H25" s="156">
        <v>0</v>
      </c>
      <c r="I25" s="270">
        <v>0</v>
      </c>
      <c r="J25" s="156">
        <v>0</v>
      </c>
    </row>
    <row r="26" spans="1:10" x14ac:dyDescent="0.2">
      <c r="A26" s="53">
        <v>21</v>
      </c>
      <c r="B26" s="54" t="s">
        <v>50</v>
      </c>
      <c r="C26" s="156">
        <v>983</v>
      </c>
      <c r="D26" s="156">
        <v>21</v>
      </c>
      <c r="E26" s="156">
        <v>38</v>
      </c>
      <c r="F26" s="156">
        <v>18.739999999999998</v>
      </c>
      <c r="G26" s="270">
        <v>33</v>
      </c>
      <c r="H26" s="156">
        <v>1.51</v>
      </c>
      <c r="I26" s="270">
        <v>6</v>
      </c>
      <c r="J26" s="156">
        <v>1.78</v>
      </c>
    </row>
    <row r="27" spans="1:10" x14ac:dyDescent="0.2">
      <c r="A27" s="257"/>
      <c r="B27" s="191" t="s">
        <v>351</v>
      </c>
      <c r="C27" s="252">
        <f>SUM(C6:C26)</f>
        <v>97420</v>
      </c>
      <c r="D27" s="252">
        <f t="shared" ref="D27:J27" si="0">SUM(D6:D26)</f>
        <v>30095.929999999997</v>
      </c>
      <c r="E27" s="252">
        <f t="shared" si="0"/>
        <v>53117</v>
      </c>
      <c r="F27" s="252">
        <f t="shared" si="0"/>
        <v>34928.549999999996</v>
      </c>
      <c r="G27" s="252">
        <f t="shared" si="0"/>
        <v>3818</v>
      </c>
      <c r="H27" s="252">
        <f t="shared" si="0"/>
        <v>2227.7600000000002</v>
      </c>
      <c r="I27" s="252">
        <f t="shared" si="0"/>
        <v>1496</v>
      </c>
      <c r="J27" s="252">
        <f t="shared" si="0"/>
        <v>761.88</v>
      </c>
    </row>
    <row r="28" spans="1:10" x14ac:dyDescent="0.2">
      <c r="A28" s="53">
        <v>22</v>
      </c>
      <c r="B28" s="54" t="s">
        <v>47</v>
      </c>
      <c r="C28" s="156">
        <v>0</v>
      </c>
      <c r="D28" s="156">
        <v>0</v>
      </c>
      <c r="E28" s="156">
        <v>32</v>
      </c>
      <c r="F28" s="156">
        <v>138</v>
      </c>
      <c r="G28" s="270">
        <v>0</v>
      </c>
      <c r="H28" s="156">
        <v>0</v>
      </c>
      <c r="I28" s="270">
        <v>0</v>
      </c>
      <c r="J28" s="156">
        <v>0</v>
      </c>
    </row>
    <row r="29" spans="1:10" x14ac:dyDescent="0.2">
      <c r="A29" s="53">
        <v>23</v>
      </c>
      <c r="B29" s="54" t="s">
        <v>202</v>
      </c>
      <c r="C29" s="156">
        <v>0</v>
      </c>
      <c r="D29" s="156">
        <v>0</v>
      </c>
      <c r="E29" s="156">
        <v>0</v>
      </c>
      <c r="F29" s="156">
        <v>0</v>
      </c>
      <c r="G29" s="270">
        <v>0</v>
      </c>
      <c r="H29" s="156">
        <v>0</v>
      </c>
      <c r="I29" s="270">
        <v>0</v>
      </c>
      <c r="J29" s="156">
        <v>0</v>
      </c>
    </row>
    <row r="30" spans="1:10" x14ac:dyDescent="0.2">
      <c r="A30" s="53">
        <v>24</v>
      </c>
      <c r="B30" s="54" t="s">
        <v>203</v>
      </c>
      <c r="C30" s="156">
        <v>0</v>
      </c>
      <c r="D30" s="156">
        <v>0</v>
      </c>
      <c r="E30" s="156">
        <v>0</v>
      </c>
      <c r="F30" s="156">
        <v>0</v>
      </c>
      <c r="G30" s="270">
        <v>0</v>
      </c>
      <c r="H30" s="156">
        <v>0</v>
      </c>
      <c r="I30" s="270">
        <v>0</v>
      </c>
      <c r="J30" s="156">
        <v>0</v>
      </c>
    </row>
    <row r="31" spans="1:10" x14ac:dyDescent="0.2">
      <c r="A31" s="53">
        <v>25</v>
      </c>
      <c r="B31" s="54" t="s">
        <v>51</v>
      </c>
      <c r="C31" s="156">
        <v>0</v>
      </c>
      <c r="D31" s="156">
        <v>0</v>
      </c>
      <c r="E31" s="156">
        <v>0</v>
      </c>
      <c r="F31" s="156">
        <v>0</v>
      </c>
      <c r="G31" s="270">
        <v>0</v>
      </c>
      <c r="H31" s="156">
        <v>0</v>
      </c>
      <c r="I31" s="270">
        <v>0</v>
      </c>
      <c r="J31" s="156">
        <v>0</v>
      </c>
    </row>
    <row r="32" spans="1:10" x14ac:dyDescent="0.2">
      <c r="A32" s="53">
        <v>26</v>
      </c>
      <c r="B32" s="54" t="s">
        <v>204</v>
      </c>
      <c r="C32" s="156">
        <v>0</v>
      </c>
      <c r="D32" s="156">
        <v>0</v>
      </c>
      <c r="E32" s="156">
        <v>0</v>
      </c>
      <c r="F32" s="156">
        <v>0</v>
      </c>
      <c r="G32" s="270">
        <v>0</v>
      </c>
      <c r="H32" s="156">
        <v>0</v>
      </c>
      <c r="I32" s="270">
        <v>0</v>
      </c>
      <c r="J32" s="156">
        <v>0</v>
      </c>
    </row>
    <row r="33" spans="1:10" x14ac:dyDescent="0.2">
      <c r="A33" s="53">
        <v>27</v>
      </c>
      <c r="B33" s="54" t="s">
        <v>205</v>
      </c>
      <c r="C33" s="156">
        <v>0</v>
      </c>
      <c r="D33" s="156">
        <v>0</v>
      </c>
      <c r="E33" s="156">
        <v>0</v>
      </c>
      <c r="F33" s="156">
        <v>0</v>
      </c>
      <c r="G33" s="270">
        <v>0</v>
      </c>
      <c r="H33" s="156">
        <v>0</v>
      </c>
      <c r="I33" s="270">
        <v>0</v>
      </c>
      <c r="J33" s="156">
        <v>0</v>
      </c>
    </row>
    <row r="34" spans="1:10" x14ac:dyDescent="0.2">
      <c r="A34" s="53">
        <v>28</v>
      </c>
      <c r="B34" s="54" t="s">
        <v>206</v>
      </c>
      <c r="C34" s="156">
        <v>0</v>
      </c>
      <c r="D34" s="156">
        <v>0</v>
      </c>
      <c r="E34" s="156">
        <v>0</v>
      </c>
      <c r="F34" s="156">
        <v>0</v>
      </c>
      <c r="G34" s="270">
        <v>0</v>
      </c>
      <c r="H34" s="156">
        <v>0</v>
      </c>
      <c r="I34" s="270">
        <v>0</v>
      </c>
      <c r="J34" s="156">
        <v>0</v>
      </c>
    </row>
    <row r="35" spans="1:10" x14ac:dyDescent="0.2">
      <c r="A35" s="53">
        <v>29</v>
      </c>
      <c r="B35" s="54" t="s">
        <v>71</v>
      </c>
      <c r="C35" s="156">
        <v>187</v>
      </c>
      <c r="D35" s="156">
        <v>66</v>
      </c>
      <c r="E35" s="156">
        <v>188</v>
      </c>
      <c r="F35" s="156">
        <v>243</v>
      </c>
      <c r="G35" s="270">
        <v>0</v>
      </c>
      <c r="H35" s="156">
        <v>0</v>
      </c>
      <c r="I35" s="270">
        <v>18</v>
      </c>
      <c r="J35" s="156">
        <v>43</v>
      </c>
    </row>
    <row r="36" spans="1:10" x14ac:dyDescent="0.2">
      <c r="A36" s="53">
        <v>30</v>
      </c>
      <c r="B36" s="54" t="s">
        <v>72</v>
      </c>
      <c r="C36" s="156">
        <v>5368</v>
      </c>
      <c r="D36" s="156">
        <v>2448</v>
      </c>
      <c r="E36" s="156">
        <v>5368</v>
      </c>
      <c r="F36" s="156">
        <v>2448</v>
      </c>
      <c r="G36" s="270">
        <v>342</v>
      </c>
      <c r="H36" s="156">
        <v>466</v>
      </c>
      <c r="I36" s="270">
        <v>342</v>
      </c>
      <c r="J36" s="156">
        <v>466</v>
      </c>
    </row>
    <row r="37" spans="1:10" x14ac:dyDescent="0.2">
      <c r="A37" s="53">
        <v>31</v>
      </c>
      <c r="B37" s="54" t="s">
        <v>207</v>
      </c>
      <c r="C37" s="156">
        <v>0</v>
      </c>
      <c r="D37" s="156">
        <v>0</v>
      </c>
      <c r="E37" s="156">
        <v>0</v>
      </c>
      <c r="F37" s="156">
        <v>0</v>
      </c>
      <c r="G37" s="270">
        <v>0</v>
      </c>
      <c r="H37" s="156">
        <v>0</v>
      </c>
      <c r="I37" s="270">
        <v>0</v>
      </c>
      <c r="J37" s="156">
        <v>0</v>
      </c>
    </row>
    <row r="38" spans="1:10" x14ac:dyDescent="0.2">
      <c r="A38" s="53">
        <v>32</v>
      </c>
      <c r="B38" s="54" t="s">
        <v>208</v>
      </c>
      <c r="C38" s="156">
        <v>0</v>
      </c>
      <c r="D38" s="156">
        <v>0</v>
      </c>
      <c r="E38" s="156">
        <v>0</v>
      </c>
      <c r="F38" s="156">
        <v>0</v>
      </c>
      <c r="G38" s="270">
        <v>0</v>
      </c>
      <c r="H38" s="156">
        <v>0</v>
      </c>
      <c r="I38" s="270">
        <v>0</v>
      </c>
      <c r="J38" s="156">
        <v>0</v>
      </c>
    </row>
    <row r="39" spans="1:10" x14ac:dyDescent="0.2">
      <c r="A39" s="53">
        <v>33</v>
      </c>
      <c r="B39" s="54" t="s">
        <v>209</v>
      </c>
      <c r="C39" s="156">
        <v>0</v>
      </c>
      <c r="D39" s="156">
        <v>0</v>
      </c>
      <c r="E39" s="156">
        <v>0</v>
      </c>
      <c r="F39" s="156">
        <v>0</v>
      </c>
      <c r="G39" s="270">
        <v>0</v>
      </c>
      <c r="H39" s="156">
        <v>0</v>
      </c>
      <c r="I39" s="270">
        <v>0</v>
      </c>
      <c r="J39" s="156">
        <v>0</v>
      </c>
    </row>
    <row r="40" spans="1:10" x14ac:dyDescent="0.2">
      <c r="A40" s="53">
        <v>34</v>
      </c>
      <c r="B40" s="54" t="s">
        <v>210</v>
      </c>
      <c r="C40" s="156">
        <v>1</v>
      </c>
      <c r="D40" s="156">
        <v>3.5</v>
      </c>
      <c r="E40" s="156">
        <v>1</v>
      </c>
      <c r="F40" s="156">
        <v>3.5</v>
      </c>
      <c r="G40" s="270">
        <v>0</v>
      </c>
      <c r="H40" s="156">
        <v>0</v>
      </c>
      <c r="I40" s="270">
        <v>0</v>
      </c>
      <c r="J40" s="156">
        <v>0</v>
      </c>
    </row>
    <row r="41" spans="1:10" x14ac:dyDescent="0.2">
      <c r="A41" s="53">
        <v>35</v>
      </c>
      <c r="B41" s="54" t="s">
        <v>211</v>
      </c>
      <c r="C41" s="156">
        <v>0</v>
      </c>
      <c r="D41" s="156">
        <v>0</v>
      </c>
      <c r="E41" s="156">
        <v>0</v>
      </c>
      <c r="F41" s="156">
        <v>0</v>
      </c>
      <c r="G41" s="270">
        <v>0</v>
      </c>
      <c r="H41" s="156">
        <v>0</v>
      </c>
      <c r="I41" s="270">
        <v>0</v>
      </c>
      <c r="J41" s="156">
        <v>0</v>
      </c>
    </row>
    <row r="42" spans="1:10" x14ac:dyDescent="0.2">
      <c r="A42" s="53">
        <v>36</v>
      </c>
      <c r="B42" s="54" t="s">
        <v>73</v>
      </c>
      <c r="C42" s="156">
        <v>0</v>
      </c>
      <c r="D42" s="156">
        <v>0</v>
      </c>
      <c r="E42" s="156">
        <v>0</v>
      </c>
      <c r="F42" s="156">
        <v>0</v>
      </c>
      <c r="G42" s="270">
        <v>0</v>
      </c>
      <c r="H42" s="156">
        <v>0</v>
      </c>
      <c r="I42" s="270">
        <v>0</v>
      </c>
      <c r="J42" s="156">
        <v>0</v>
      </c>
    </row>
    <row r="43" spans="1:10" x14ac:dyDescent="0.2">
      <c r="A43" s="53">
        <v>37</v>
      </c>
      <c r="B43" s="54" t="s">
        <v>212</v>
      </c>
      <c r="C43" s="156">
        <v>0</v>
      </c>
      <c r="D43" s="156">
        <v>0</v>
      </c>
      <c r="E43" s="156">
        <v>0</v>
      </c>
      <c r="F43" s="156">
        <v>0</v>
      </c>
      <c r="G43" s="270">
        <v>0</v>
      </c>
      <c r="H43" s="156">
        <v>0</v>
      </c>
      <c r="I43" s="270">
        <v>0</v>
      </c>
      <c r="J43" s="156">
        <v>0</v>
      </c>
    </row>
    <row r="44" spans="1:10" x14ac:dyDescent="0.2">
      <c r="A44" s="53">
        <v>38</v>
      </c>
      <c r="B44" s="54" t="s">
        <v>213</v>
      </c>
      <c r="C44" s="156">
        <v>0</v>
      </c>
      <c r="D44" s="156">
        <v>0</v>
      </c>
      <c r="E44" s="156">
        <v>0</v>
      </c>
      <c r="F44" s="156">
        <v>0</v>
      </c>
      <c r="G44" s="270">
        <v>0</v>
      </c>
      <c r="H44" s="156">
        <v>0</v>
      </c>
      <c r="I44" s="270">
        <v>0</v>
      </c>
      <c r="J44" s="156">
        <v>0</v>
      </c>
    </row>
    <row r="45" spans="1:10" x14ac:dyDescent="0.2">
      <c r="A45" s="53">
        <v>39</v>
      </c>
      <c r="B45" s="54" t="s">
        <v>214</v>
      </c>
      <c r="C45" s="156">
        <v>0</v>
      </c>
      <c r="D45" s="156">
        <v>0</v>
      </c>
      <c r="E45" s="156">
        <v>0</v>
      </c>
      <c r="F45" s="156">
        <v>0</v>
      </c>
      <c r="G45" s="270">
        <v>0</v>
      </c>
      <c r="H45" s="156">
        <v>0</v>
      </c>
      <c r="I45" s="270">
        <v>0</v>
      </c>
      <c r="J45" s="156">
        <v>0</v>
      </c>
    </row>
    <row r="46" spans="1:10" x14ac:dyDescent="0.2">
      <c r="A46" s="53">
        <v>40</v>
      </c>
      <c r="B46" s="54" t="s">
        <v>77</v>
      </c>
      <c r="C46" s="156">
        <v>0</v>
      </c>
      <c r="D46" s="156">
        <v>0</v>
      </c>
      <c r="E46" s="156">
        <v>0</v>
      </c>
      <c r="F46" s="156">
        <v>0</v>
      </c>
      <c r="G46" s="270">
        <v>0</v>
      </c>
      <c r="H46" s="156">
        <v>0</v>
      </c>
      <c r="I46" s="270">
        <v>0</v>
      </c>
      <c r="J46" s="156">
        <v>0</v>
      </c>
    </row>
    <row r="47" spans="1:10" x14ac:dyDescent="0.2">
      <c r="A47" s="53">
        <v>41</v>
      </c>
      <c r="B47" s="54" t="s">
        <v>215</v>
      </c>
      <c r="C47" s="156">
        <v>0</v>
      </c>
      <c r="D47" s="156">
        <v>0</v>
      </c>
      <c r="E47" s="156">
        <v>0</v>
      </c>
      <c r="F47" s="156">
        <v>0</v>
      </c>
      <c r="G47" s="270">
        <v>0</v>
      </c>
      <c r="H47" s="156">
        <v>0</v>
      </c>
      <c r="I47" s="270">
        <v>0</v>
      </c>
      <c r="J47" s="156">
        <v>0</v>
      </c>
    </row>
    <row r="48" spans="1:10" x14ac:dyDescent="0.2">
      <c r="A48" s="53">
        <v>42</v>
      </c>
      <c r="B48" s="54" t="s">
        <v>76</v>
      </c>
      <c r="C48" s="156">
        <v>10995</v>
      </c>
      <c r="D48" s="156">
        <v>621</v>
      </c>
      <c r="E48" s="156">
        <v>4500</v>
      </c>
      <c r="F48" s="156">
        <v>2750</v>
      </c>
      <c r="G48" s="270">
        <v>0</v>
      </c>
      <c r="H48" s="156">
        <v>0</v>
      </c>
      <c r="I48" s="270">
        <v>0</v>
      </c>
      <c r="J48" s="156">
        <v>0</v>
      </c>
    </row>
    <row r="49" spans="1:10" x14ac:dyDescent="0.2">
      <c r="A49" s="257"/>
      <c r="B49" s="191" t="s">
        <v>313</v>
      </c>
      <c r="C49" s="252">
        <f>SUM(C28:C48)</f>
        <v>16551</v>
      </c>
      <c r="D49" s="252">
        <f t="shared" ref="D49:J49" si="1">SUM(D28:D48)</f>
        <v>3138.5</v>
      </c>
      <c r="E49" s="252">
        <f t="shared" si="1"/>
        <v>10089</v>
      </c>
      <c r="F49" s="252">
        <f t="shared" si="1"/>
        <v>5582.5</v>
      </c>
      <c r="G49" s="252">
        <f t="shared" si="1"/>
        <v>342</v>
      </c>
      <c r="H49" s="252">
        <f t="shared" si="1"/>
        <v>466</v>
      </c>
      <c r="I49" s="252">
        <f t="shared" si="1"/>
        <v>360</v>
      </c>
      <c r="J49" s="252">
        <f t="shared" si="1"/>
        <v>509</v>
      </c>
    </row>
    <row r="50" spans="1:10" x14ac:dyDescent="0.2">
      <c r="A50" s="53">
        <v>43</v>
      </c>
      <c r="B50" s="54" t="s">
        <v>46</v>
      </c>
      <c r="C50" s="156">
        <v>24246</v>
      </c>
      <c r="D50" s="156">
        <v>3916</v>
      </c>
      <c r="E50" s="156">
        <v>13782</v>
      </c>
      <c r="F50" s="156">
        <v>3383</v>
      </c>
      <c r="G50" s="270">
        <v>484</v>
      </c>
      <c r="H50" s="156">
        <v>22</v>
      </c>
      <c r="I50" s="270">
        <v>228</v>
      </c>
      <c r="J50" s="156">
        <v>7</v>
      </c>
    </row>
    <row r="51" spans="1:10" x14ac:dyDescent="0.2">
      <c r="A51" s="53">
        <v>44</v>
      </c>
      <c r="B51" s="54" t="s">
        <v>216</v>
      </c>
      <c r="C51" s="156">
        <v>31972</v>
      </c>
      <c r="D51" s="156">
        <v>4773</v>
      </c>
      <c r="E51" s="156">
        <v>18568</v>
      </c>
      <c r="F51" s="156">
        <v>6583</v>
      </c>
      <c r="G51" s="270">
        <v>1194</v>
      </c>
      <c r="H51" s="156">
        <v>42</v>
      </c>
      <c r="I51" s="270">
        <v>24</v>
      </c>
      <c r="J51" s="156">
        <v>15</v>
      </c>
    </row>
    <row r="52" spans="1:10" x14ac:dyDescent="0.2">
      <c r="A52" s="53">
        <v>45</v>
      </c>
      <c r="B52" s="54" t="s">
        <v>52</v>
      </c>
      <c r="C52" s="156">
        <v>44214</v>
      </c>
      <c r="D52" s="156">
        <v>8842.7999999999993</v>
      </c>
      <c r="E52" s="156">
        <v>21441</v>
      </c>
      <c r="F52" s="156">
        <v>19187.169999999998</v>
      </c>
      <c r="G52" s="270">
        <v>463</v>
      </c>
      <c r="H52" s="156">
        <v>92.6</v>
      </c>
      <c r="I52" s="270">
        <v>103</v>
      </c>
      <c r="J52" s="156">
        <v>92.17</v>
      </c>
    </row>
    <row r="53" spans="1:10" x14ac:dyDescent="0.2">
      <c r="A53" s="257"/>
      <c r="B53" s="191" t="s">
        <v>352</v>
      </c>
      <c r="C53" s="252">
        <f>SUM(C50:C52)</f>
        <v>100432</v>
      </c>
      <c r="D53" s="252">
        <f t="shared" ref="D53:J53" si="2">SUM(D50:D52)</f>
        <v>17531.8</v>
      </c>
      <c r="E53" s="252">
        <f t="shared" si="2"/>
        <v>53791</v>
      </c>
      <c r="F53" s="252">
        <f t="shared" si="2"/>
        <v>29153.17</v>
      </c>
      <c r="G53" s="252">
        <f t="shared" si="2"/>
        <v>2141</v>
      </c>
      <c r="H53" s="252">
        <f t="shared" si="2"/>
        <v>156.6</v>
      </c>
      <c r="I53" s="252">
        <f t="shared" si="2"/>
        <v>355</v>
      </c>
      <c r="J53" s="252">
        <f t="shared" si="2"/>
        <v>114.17</v>
      </c>
    </row>
    <row r="54" spans="1:10" x14ac:dyDescent="0.2">
      <c r="A54" s="53">
        <v>46</v>
      </c>
      <c r="B54" s="54" t="s">
        <v>314</v>
      </c>
      <c r="C54" s="156">
        <v>0</v>
      </c>
      <c r="D54" s="156">
        <v>0</v>
      </c>
      <c r="E54" s="156">
        <v>0</v>
      </c>
      <c r="F54" s="156">
        <v>0</v>
      </c>
      <c r="G54" s="270">
        <v>0</v>
      </c>
      <c r="H54" s="156">
        <v>0</v>
      </c>
      <c r="I54" s="270">
        <v>0</v>
      </c>
      <c r="J54" s="156">
        <v>0</v>
      </c>
    </row>
    <row r="55" spans="1:10" x14ac:dyDescent="0.2">
      <c r="A55" s="53">
        <v>47</v>
      </c>
      <c r="B55" s="54" t="s">
        <v>241</v>
      </c>
      <c r="C55" s="156">
        <v>23856</v>
      </c>
      <c r="D55" s="156">
        <v>1274.43</v>
      </c>
      <c r="E55" s="156">
        <v>62</v>
      </c>
      <c r="F55" s="156">
        <v>221.45</v>
      </c>
      <c r="G55" s="270">
        <v>0</v>
      </c>
      <c r="H55" s="156">
        <v>0</v>
      </c>
      <c r="I55" s="270">
        <v>0</v>
      </c>
      <c r="J55" s="156">
        <v>0</v>
      </c>
    </row>
    <row r="56" spans="1:10" x14ac:dyDescent="0.2">
      <c r="A56" s="53">
        <v>48</v>
      </c>
      <c r="B56" s="54" t="s">
        <v>315</v>
      </c>
      <c r="C56" s="156">
        <v>0</v>
      </c>
      <c r="D56" s="156">
        <v>0</v>
      </c>
      <c r="E56" s="156">
        <v>0</v>
      </c>
      <c r="F56" s="156">
        <v>0</v>
      </c>
      <c r="G56" s="270">
        <v>0</v>
      </c>
      <c r="H56" s="156">
        <v>0</v>
      </c>
      <c r="I56" s="270">
        <v>0</v>
      </c>
      <c r="J56" s="156">
        <v>0</v>
      </c>
    </row>
    <row r="57" spans="1:10" x14ac:dyDescent="0.2">
      <c r="A57" s="53">
        <v>49</v>
      </c>
      <c r="B57" s="54" t="s">
        <v>350</v>
      </c>
      <c r="C57" s="156">
        <v>0</v>
      </c>
      <c r="D57" s="156">
        <v>0</v>
      </c>
      <c r="E57" s="156">
        <v>0</v>
      </c>
      <c r="F57" s="156">
        <v>0</v>
      </c>
      <c r="G57" s="270">
        <v>0</v>
      </c>
      <c r="H57" s="156">
        <v>0</v>
      </c>
      <c r="I57" s="270">
        <v>0</v>
      </c>
      <c r="J57" s="156">
        <v>0</v>
      </c>
    </row>
    <row r="58" spans="1:10" x14ac:dyDescent="0.2">
      <c r="A58" s="257"/>
      <c r="B58" s="191" t="s">
        <v>316</v>
      </c>
      <c r="C58" s="252">
        <f>SUM(C54:C57)</f>
        <v>23856</v>
      </c>
      <c r="D58" s="252">
        <f t="shared" ref="D58:J58" si="3">SUM(D54:D57)</f>
        <v>1274.43</v>
      </c>
      <c r="E58" s="252">
        <f t="shared" si="3"/>
        <v>62</v>
      </c>
      <c r="F58" s="252">
        <f t="shared" si="3"/>
        <v>221.45</v>
      </c>
      <c r="G58" s="252">
        <f t="shared" si="3"/>
        <v>0</v>
      </c>
      <c r="H58" s="252">
        <f t="shared" si="3"/>
        <v>0</v>
      </c>
      <c r="I58" s="252">
        <f t="shared" si="3"/>
        <v>0</v>
      </c>
      <c r="J58" s="252">
        <f t="shared" si="3"/>
        <v>0</v>
      </c>
    </row>
    <row r="59" spans="1:10" x14ac:dyDescent="0.2">
      <c r="A59" s="257"/>
      <c r="B59" s="191" t="s">
        <v>242</v>
      </c>
      <c r="C59" s="252">
        <f>C58+C53+C49+C27</f>
        <v>238259</v>
      </c>
      <c r="D59" s="252">
        <f t="shared" ref="D59:J59" si="4">D58+D53+D49+D27</f>
        <v>52040.659999999996</v>
      </c>
      <c r="E59" s="252">
        <f t="shared" si="4"/>
        <v>117059</v>
      </c>
      <c r="F59" s="252">
        <f t="shared" si="4"/>
        <v>69885.669999999984</v>
      </c>
      <c r="G59" s="252">
        <f t="shared" si="4"/>
        <v>6301</v>
      </c>
      <c r="H59" s="252">
        <f t="shared" si="4"/>
        <v>2850.36</v>
      </c>
      <c r="I59" s="252">
        <f t="shared" si="4"/>
        <v>2211</v>
      </c>
      <c r="J59" s="252">
        <f t="shared" si="4"/>
        <v>1385.05</v>
      </c>
    </row>
  </sheetData>
  <mergeCells count="10">
    <mergeCell ref="A1:J1"/>
    <mergeCell ref="I2:J2"/>
    <mergeCell ref="A3:A4"/>
    <mergeCell ref="B3:B4"/>
    <mergeCell ref="C4:D4"/>
    <mergeCell ref="E4:F4"/>
    <mergeCell ref="C3:F3"/>
    <mergeCell ref="G3:J3"/>
    <mergeCell ref="G4:H4"/>
    <mergeCell ref="I4:J4"/>
  </mergeCells>
  <conditionalFormatting sqref="C2">
    <cfRule type="cellIs" dxfId="7" priority="8" operator="lessThan">
      <formula>0</formula>
    </cfRule>
  </conditionalFormatting>
  <conditionalFormatting sqref="I2">
    <cfRule type="cellIs" dxfId="6" priority="7" operator="lessThan">
      <formula>0</formula>
    </cfRule>
  </conditionalFormatting>
  <pageMargins left="1.2" right="0.7" top="0.5" bottom="0.5" header="0.3" footer="0.3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defaultRowHeight="15" x14ac:dyDescent="0.2"/>
  <cols>
    <col min="1" max="1" width="5.5703125" style="22" customWidth="1"/>
    <col min="2" max="2" width="25.42578125" style="11" customWidth="1"/>
    <col min="3" max="3" width="10.5703125" style="11" customWidth="1"/>
    <col min="4" max="4" width="9.140625" style="23"/>
    <col min="5" max="5" width="10.140625" style="11" customWidth="1"/>
    <col min="6" max="6" width="9.140625" style="23"/>
    <col min="7" max="7" width="9.85546875" style="11" bestFit="1" customWidth="1"/>
    <col min="8" max="8" width="9.140625" style="23"/>
    <col min="9" max="9" width="9.85546875" style="11" bestFit="1" customWidth="1"/>
    <col min="10" max="10" width="13" style="23" customWidth="1"/>
    <col min="11" max="16384" width="9.140625" style="11"/>
  </cols>
  <sheetData>
    <row r="1" spans="1:10" x14ac:dyDescent="0.2">
      <c r="A1" s="406" t="s">
        <v>101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0" x14ac:dyDescent="0.2">
      <c r="A2" s="12"/>
      <c r="B2" s="13" t="s">
        <v>111</v>
      </c>
      <c r="C2" s="406" t="s">
        <v>102</v>
      </c>
      <c r="D2" s="406"/>
      <c r="E2" s="406"/>
      <c r="F2" s="406"/>
      <c r="G2" s="406" t="s">
        <v>119</v>
      </c>
      <c r="H2" s="406"/>
      <c r="I2" s="406"/>
      <c r="J2" s="14" t="s">
        <v>103</v>
      </c>
    </row>
    <row r="3" spans="1:10" ht="34.5" customHeight="1" x14ac:dyDescent="0.2">
      <c r="A3" s="15" t="s">
        <v>104</v>
      </c>
      <c r="B3" s="16" t="s">
        <v>105</v>
      </c>
      <c r="C3" s="474" t="s">
        <v>106</v>
      </c>
      <c r="D3" s="474"/>
      <c r="E3" s="474" t="s">
        <v>107</v>
      </c>
      <c r="F3" s="474"/>
      <c r="G3" s="474" t="s">
        <v>106</v>
      </c>
      <c r="H3" s="474"/>
      <c r="I3" s="474" t="s">
        <v>107</v>
      </c>
      <c r="J3" s="474"/>
    </row>
    <row r="4" spans="1:10" ht="21.75" customHeight="1" x14ac:dyDescent="0.2">
      <c r="A4" s="17"/>
      <c r="B4" s="10"/>
      <c r="C4" s="17" t="s">
        <v>108</v>
      </c>
      <c r="D4" s="18" t="s">
        <v>17</v>
      </c>
      <c r="E4" s="17" t="s">
        <v>108</v>
      </c>
      <c r="F4" s="18" t="s">
        <v>17</v>
      </c>
      <c r="G4" s="17" t="s">
        <v>108</v>
      </c>
      <c r="H4" s="18" t="s">
        <v>17</v>
      </c>
      <c r="I4" s="17" t="s">
        <v>108</v>
      </c>
      <c r="J4" s="18" t="s">
        <v>17</v>
      </c>
    </row>
    <row r="5" spans="1:10" x14ac:dyDescent="0.2">
      <c r="A5" s="19">
        <v>1</v>
      </c>
      <c r="B5" s="20" t="s">
        <v>55</v>
      </c>
      <c r="C5" s="20">
        <v>5727</v>
      </c>
      <c r="D5" s="21">
        <v>94.81</v>
      </c>
      <c r="E5" s="20">
        <v>2617</v>
      </c>
      <c r="F5" s="21">
        <v>19.899999999999999</v>
      </c>
      <c r="G5" s="20">
        <v>10088</v>
      </c>
      <c r="H5" s="21">
        <v>116.24</v>
      </c>
      <c r="I5" s="20">
        <v>4563</v>
      </c>
      <c r="J5" s="21">
        <v>27.68</v>
      </c>
    </row>
    <row r="6" spans="1:10" x14ac:dyDescent="0.2">
      <c r="A6" s="19">
        <v>2</v>
      </c>
      <c r="B6" s="20" t="s">
        <v>56</v>
      </c>
      <c r="C6" s="20">
        <v>0</v>
      </c>
      <c r="D6" s="21">
        <v>0</v>
      </c>
      <c r="E6" s="20">
        <v>0</v>
      </c>
      <c r="F6" s="21">
        <v>0</v>
      </c>
      <c r="G6" s="20">
        <v>0</v>
      </c>
      <c r="H6" s="21">
        <v>0</v>
      </c>
      <c r="I6" s="20">
        <v>0</v>
      </c>
      <c r="J6" s="21">
        <v>0</v>
      </c>
    </row>
    <row r="7" spans="1:10" x14ac:dyDescent="0.2">
      <c r="A7" s="19">
        <v>3</v>
      </c>
      <c r="B7" s="20" t="s">
        <v>57</v>
      </c>
      <c r="C7" s="20">
        <v>2758</v>
      </c>
      <c r="D7" s="21">
        <v>30.78</v>
      </c>
      <c r="E7" s="20">
        <v>0</v>
      </c>
      <c r="F7" s="21">
        <v>0</v>
      </c>
      <c r="G7" s="20">
        <v>0</v>
      </c>
      <c r="H7" s="21">
        <v>0</v>
      </c>
      <c r="I7" s="20">
        <v>0</v>
      </c>
      <c r="J7" s="21">
        <v>0</v>
      </c>
    </row>
    <row r="8" spans="1:10" x14ac:dyDescent="0.2">
      <c r="A8" s="19">
        <v>4</v>
      </c>
      <c r="B8" s="20" t="s">
        <v>58</v>
      </c>
      <c r="C8" s="20">
        <v>2931</v>
      </c>
      <c r="D8" s="21">
        <v>58.68</v>
      </c>
      <c r="E8" s="20">
        <v>2931</v>
      </c>
      <c r="F8" s="21">
        <v>41.07</v>
      </c>
      <c r="G8" s="20">
        <v>2602</v>
      </c>
      <c r="H8" s="21">
        <v>42.44</v>
      </c>
      <c r="I8" s="20">
        <v>2602</v>
      </c>
      <c r="J8" s="21">
        <v>29.7</v>
      </c>
    </row>
    <row r="9" spans="1:10" x14ac:dyDescent="0.2">
      <c r="A9" s="19">
        <v>5</v>
      </c>
      <c r="B9" s="1" t="s">
        <v>59</v>
      </c>
      <c r="C9" s="20">
        <v>68</v>
      </c>
      <c r="D9" s="21">
        <v>1.1299999999999999</v>
      </c>
      <c r="E9" s="20">
        <v>0</v>
      </c>
      <c r="F9" s="21">
        <v>0</v>
      </c>
      <c r="G9" s="20">
        <v>0</v>
      </c>
      <c r="H9" s="21">
        <v>0</v>
      </c>
      <c r="I9" s="20">
        <v>0</v>
      </c>
      <c r="J9" s="21">
        <v>0</v>
      </c>
    </row>
    <row r="10" spans="1:10" x14ac:dyDescent="0.2">
      <c r="A10" s="19">
        <v>6</v>
      </c>
      <c r="B10" s="1" t="s">
        <v>60</v>
      </c>
      <c r="C10" s="20">
        <v>1509</v>
      </c>
      <c r="D10" s="21">
        <v>71.540000000000006</v>
      </c>
      <c r="E10" s="20">
        <v>767</v>
      </c>
      <c r="F10" s="21">
        <v>38.68</v>
      </c>
      <c r="G10" s="20">
        <v>6185</v>
      </c>
      <c r="H10" s="21">
        <v>228.82</v>
      </c>
      <c r="I10" s="20">
        <v>3278</v>
      </c>
      <c r="J10" s="21">
        <v>116.98</v>
      </c>
    </row>
    <row r="11" spans="1:10" x14ac:dyDescent="0.2">
      <c r="A11" s="19">
        <v>7</v>
      </c>
      <c r="B11" s="1" t="s">
        <v>48</v>
      </c>
      <c r="C11" s="20">
        <v>25</v>
      </c>
      <c r="D11" s="21">
        <v>0.13</v>
      </c>
      <c r="E11" s="20">
        <v>0</v>
      </c>
      <c r="F11" s="21">
        <v>0</v>
      </c>
      <c r="G11" s="20">
        <v>0</v>
      </c>
      <c r="H11" s="21">
        <v>0</v>
      </c>
      <c r="I11" s="20">
        <v>0</v>
      </c>
      <c r="J11" s="21">
        <v>0</v>
      </c>
    </row>
    <row r="12" spans="1:10" x14ac:dyDescent="0.2">
      <c r="A12" s="19">
        <v>8</v>
      </c>
      <c r="B12" s="1" t="s">
        <v>61</v>
      </c>
      <c r="C12" s="20">
        <v>5501</v>
      </c>
      <c r="D12" s="21">
        <v>128.26</v>
      </c>
      <c r="E12" s="20">
        <v>2872</v>
      </c>
      <c r="F12" s="21">
        <v>43.65</v>
      </c>
      <c r="G12" s="20">
        <v>2974</v>
      </c>
      <c r="H12" s="21">
        <v>37.9</v>
      </c>
      <c r="I12" s="20">
        <v>618</v>
      </c>
      <c r="J12" s="21">
        <v>10.25</v>
      </c>
    </row>
    <row r="13" spans="1:10" x14ac:dyDescent="0.2">
      <c r="A13" s="19">
        <v>9</v>
      </c>
      <c r="B13" s="1" t="s">
        <v>49</v>
      </c>
      <c r="C13" s="20">
        <v>10</v>
      </c>
      <c r="D13" s="21">
        <v>0.18</v>
      </c>
      <c r="E13" s="20">
        <v>0</v>
      </c>
      <c r="F13" s="21">
        <v>0</v>
      </c>
      <c r="G13" s="20">
        <v>0</v>
      </c>
      <c r="H13" s="21">
        <v>0</v>
      </c>
      <c r="I13" s="20">
        <v>0</v>
      </c>
      <c r="J13" s="21">
        <v>0</v>
      </c>
    </row>
    <row r="14" spans="1:10" x14ac:dyDescent="0.2">
      <c r="A14" s="19">
        <v>10</v>
      </c>
      <c r="B14" s="1" t="s">
        <v>81</v>
      </c>
      <c r="C14" s="20">
        <v>0</v>
      </c>
      <c r="D14" s="21">
        <v>0</v>
      </c>
      <c r="E14" s="20">
        <v>0</v>
      </c>
      <c r="F14" s="21">
        <v>0</v>
      </c>
      <c r="G14" s="20">
        <v>7</v>
      </c>
      <c r="H14" s="21">
        <v>0.11</v>
      </c>
      <c r="I14" s="20">
        <v>0</v>
      </c>
      <c r="J14" s="21">
        <v>0</v>
      </c>
    </row>
    <row r="15" spans="1:10" x14ac:dyDescent="0.2">
      <c r="A15" s="19">
        <v>11</v>
      </c>
      <c r="B15" s="1" t="s">
        <v>62</v>
      </c>
      <c r="C15" s="20">
        <v>0</v>
      </c>
      <c r="D15" s="21">
        <v>0</v>
      </c>
      <c r="E15" s="20">
        <v>0</v>
      </c>
      <c r="F15" s="21">
        <v>0</v>
      </c>
      <c r="G15" s="20">
        <v>0</v>
      </c>
      <c r="H15" s="21">
        <v>0</v>
      </c>
      <c r="I15" s="20">
        <v>0</v>
      </c>
      <c r="J15" s="21">
        <v>0</v>
      </c>
    </row>
    <row r="16" spans="1:10" x14ac:dyDescent="0.2">
      <c r="A16" s="19">
        <v>12</v>
      </c>
      <c r="B16" s="1" t="s">
        <v>63</v>
      </c>
      <c r="C16" s="20">
        <v>0</v>
      </c>
      <c r="D16" s="21">
        <v>0</v>
      </c>
      <c r="E16" s="20">
        <v>0</v>
      </c>
      <c r="F16" s="21">
        <v>0</v>
      </c>
      <c r="G16" s="20">
        <v>0</v>
      </c>
      <c r="H16" s="21">
        <v>0</v>
      </c>
      <c r="I16" s="20">
        <v>0</v>
      </c>
      <c r="J16" s="21">
        <v>0</v>
      </c>
    </row>
    <row r="17" spans="1:10" x14ac:dyDescent="0.2">
      <c r="A17" s="19">
        <v>13</v>
      </c>
      <c r="B17" s="1" t="s">
        <v>82</v>
      </c>
      <c r="C17" s="20">
        <v>11</v>
      </c>
      <c r="D17" s="21">
        <v>0.18</v>
      </c>
      <c r="E17" s="20">
        <v>0</v>
      </c>
      <c r="F17" s="21">
        <v>0</v>
      </c>
      <c r="G17" s="20">
        <v>0</v>
      </c>
      <c r="H17" s="21">
        <v>0</v>
      </c>
      <c r="I17" s="20">
        <v>0</v>
      </c>
      <c r="J17" s="21">
        <v>0</v>
      </c>
    </row>
    <row r="18" spans="1:10" x14ac:dyDescent="0.2">
      <c r="A18" s="19">
        <v>14</v>
      </c>
      <c r="B18" s="1" t="s">
        <v>83</v>
      </c>
      <c r="C18" s="20">
        <v>0</v>
      </c>
      <c r="D18" s="21">
        <v>0</v>
      </c>
      <c r="E18" s="20">
        <v>0</v>
      </c>
      <c r="F18" s="21">
        <v>0</v>
      </c>
      <c r="G18" s="20">
        <v>83</v>
      </c>
      <c r="H18" s="21">
        <v>6.91</v>
      </c>
      <c r="I18" s="20">
        <v>3</v>
      </c>
      <c r="J18" s="21">
        <v>0.55000000000000004</v>
      </c>
    </row>
    <row r="19" spans="1:10" x14ac:dyDescent="0.2">
      <c r="A19" s="19">
        <v>15</v>
      </c>
      <c r="B19" s="1" t="s">
        <v>64</v>
      </c>
      <c r="C19" s="20">
        <v>24061</v>
      </c>
      <c r="D19" s="21">
        <v>362.75</v>
      </c>
      <c r="E19" s="20">
        <v>7218</v>
      </c>
      <c r="F19" s="21">
        <v>108.82</v>
      </c>
      <c r="G19" s="20">
        <v>2712</v>
      </c>
      <c r="H19" s="21">
        <v>40.61</v>
      </c>
      <c r="I19" s="20">
        <v>542</v>
      </c>
      <c r="J19" s="21">
        <v>80.12</v>
      </c>
    </row>
    <row r="20" spans="1:10" x14ac:dyDescent="0.2">
      <c r="A20" s="19">
        <v>16</v>
      </c>
      <c r="B20" s="1" t="s">
        <v>65</v>
      </c>
      <c r="C20" s="20">
        <v>0</v>
      </c>
      <c r="D20" s="21">
        <v>0</v>
      </c>
      <c r="E20" s="20">
        <v>0</v>
      </c>
      <c r="F20" s="21">
        <v>0</v>
      </c>
      <c r="G20" s="20">
        <v>0</v>
      </c>
      <c r="H20" s="21">
        <v>0</v>
      </c>
      <c r="I20" s="20">
        <v>0</v>
      </c>
      <c r="J20" s="21">
        <v>0</v>
      </c>
    </row>
    <row r="21" spans="1:10" x14ac:dyDescent="0.2">
      <c r="A21" s="19">
        <v>17</v>
      </c>
      <c r="B21" s="1" t="s">
        <v>80</v>
      </c>
      <c r="C21" s="20">
        <v>299</v>
      </c>
      <c r="D21" s="21">
        <v>6.69</v>
      </c>
      <c r="E21" s="20">
        <v>120</v>
      </c>
      <c r="F21" s="21">
        <v>2.21</v>
      </c>
      <c r="G21" s="20">
        <v>619</v>
      </c>
      <c r="H21" s="21">
        <v>6.75</v>
      </c>
      <c r="I21" s="20">
        <v>264</v>
      </c>
      <c r="J21" s="21">
        <v>2.4500000000000002</v>
      </c>
    </row>
    <row r="22" spans="1:10" x14ac:dyDescent="0.2">
      <c r="A22" s="19">
        <v>18</v>
      </c>
      <c r="B22" s="1" t="s">
        <v>66</v>
      </c>
      <c r="C22" s="20">
        <v>153</v>
      </c>
      <c r="D22" s="21">
        <v>3.52</v>
      </c>
      <c r="E22" s="20">
        <v>0</v>
      </c>
      <c r="F22" s="21">
        <v>0</v>
      </c>
      <c r="G22" s="20">
        <v>0</v>
      </c>
      <c r="H22" s="21">
        <v>0</v>
      </c>
      <c r="I22" s="20">
        <v>0</v>
      </c>
      <c r="J22" s="21">
        <v>0</v>
      </c>
    </row>
    <row r="23" spans="1:10" x14ac:dyDescent="0.2">
      <c r="A23" s="19">
        <v>19</v>
      </c>
      <c r="B23" s="1" t="s">
        <v>67</v>
      </c>
      <c r="C23" s="20">
        <v>0</v>
      </c>
      <c r="D23" s="21">
        <v>0</v>
      </c>
      <c r="E23" s="20">
        <v>0</v>
      </c>
      <c r="F23" s="21">
        <v>0</v>
      </c>
      <c r="G23" s="20">
        <v>0</v>
      </c>
      <c r="H23" s="21">
        <v>0</v>
      </c>
      <c r="I23" s="20">
        <v>0</v>
      </c>
      <c r="J23" s="21">
        <v>0</v>
      </c>
    </row>
    <row r="24" spans="1:10" x14ac:dyDescent="0.2">
      <c r="A24" s="19">
        <v>20</v>
      </c>
      <c r="B24" s="20" t="s">
        <v>50</v>
      </c>
      <c r="C24" s="20">
        <v>0</v>
      </c>
      <c r="D24" s="21">
        <v>0</v>
      </c>
      <c r="E24" s="20">
        <v>0</v>
      </c>
      <c r="F24" s="21">
        <v>0</v>
      </c>
      <c r="G24" s="20">
        <v>0</v>
      </c>
      <c r="H24" s="21">
        <v>0</v>
      </c>
      <c r="I24" s="20">
        <v>0</v>
      </c>
      <c r="J24" s="21">
        <v>0</v>
      </c>
    </row>
    <row r="25" spans="1:10" x14ac:dyDescent="0.2">
      <c r="A25" s="19">
        <v>21</v>
      </c>
      <c r="B25" s="20" t="s">
        <v>109</v>
      </c>
      <c r="C25" s="20">
        <v>0</v>
      </c>
      <c r="D25" s="21">
        <v>0</v>
      </c>
      <c r="E25" s="20">
        <v>0</v>
      </c>
      <c r="F25" s="21">
        <v>0</v>
      </c>
      <c r="G25" s="20">
        <v>0</v>
      </c>
      <c r="H25" s="21">
        <v>0</v>
      </c>
      <c r="I25" s="20">
        <v>0</v>
      </c>
      <c r="J25" s="21">
        <v>0</v>
      </c>
    </row>
    <row r="26" spans="1:10" x14ac:dyDescent="0.2">
      <c r="A26" s="19">
        <v>22</v>
      </c>
      <c r="B26" s="20" t="s">
        <v>68</v>
      </c>
      <c r="C26" s="20">
        <v>0</v>
      </c>
      <c r="D26" s="21">
        <v>0</v>
      </c>
      <c r="E26" s="20">
        <v>0</v>
      </c>
      <c r="F26" s="21">
        <v>0</v>
      </c>
      <c r="G26" s="20">
        <v>0</v>
      </c>
      <c r="H26" s="21">
        <v>0</v>
      </c>
      <c r="I26" s="20">
        <v>0</v>
      </c>
      <c r="J26" s="21">
        <v>0</v>
      </c>
    </row>
    <row r="27" spans="1:10" x14ac:dyDescent="0.2">
      <c r="A27" s="19">
        <v>23</v>
      </c>
      <c r="B27" s="20" t="s">
        <v>69</v>
      </c>
      <c r="C27" s="20">
        <v>0</v>
      </c>
      <c r="D27" s="21">
        <v>0</v>
      </c>
      <c r="E27" s="20">
        <v>0</v>
      </c>
      <c r="F27" s="21">
        <v>0</v>
      </c>
      <c r="G27" s="20">
        <v>0</v>
      </c>
      <c r="H27" s="21">
        <v>0</v>
      </c>
      <c r="I27" s="20">
        <v>0</v>
      </c>
      <c r="J27" s="21">
        <v>0</v>
      </c>
    </row>
    <row r="28" spans="1:10" x14ac:dyDescent="0.2">
      <c r="A28" s="19">
        <v>24</v>
      </c>
      <c r="B28" s="20" t="s">
        <v>84</v>
      </c>
      <c r="C28" s="20">
        <v>0</v>
      </c>
      <c r="D28" s="21">
        <v>0</v>
      </c>
      <c r="E28" s="20">
        <v>0</v>
      </c>
      <c r="F28" s="21">
        <v>0</v>
      </c>
      <c r="G28" s="20">
        <v>0</v>
      </c>
      <c r="H28" s="21">
        <v>0</v>
      </c>
      <c r="I28" s="20">
        <v>0</v>
      </c>
      <c r="J28" s="21">
        <v>0</v>
      </c>
    </row>
    <row r="29" spans="1:10" x14ac:dyDescent="0.2">
      <c r="A29" s="19">
        <v>25</v>
      </c>
      <c r="B29" s="20" t="s">
        <v>85</v>
      </c>
      <c r="C29" s="20">
        <v>0</v>
      </c>
      <c r="D29" s="21">
        <v>0</v>
      </c>
      <c r="E29" s="20">
        <v>0</v>
      </c>
      <c r="F29" s="21">
        <v>0</v>
      </c>
      <c r="G29" s="20">
        <v>0</v>
      </c>
      <c r="H29" s="21">
        <v>0</v>
      </c>
      <c r="I29" s="20">
        <v>0</v>
      </c>
      <c r="J29" s="21">
        <v>0</v>
      </c>
    </row>
    <row r="30" spans="1:10" x14ac:dyDescent="0.2">
      <c r="A30" s="19">
        <v>26</v>
      </c>
      <c r="B30" s="20" t="s">
        <v>86</v>
      </c>
      <c r="C30" s="20">
        <v>0</v>
      </c>
      <c r="D30" s="21">
        <v>0</v>
      </c>
      <c r="E30" s="20">
        <v>0</v>
      </c>
      <c r="F30" s="21">
        <v>0</v>
      </c>
      <c r="G30" s="20">
        <v>0</v>
      </c>
      <c r="H30" s="21">
        <v>0</v>
      </c>
      <c r="I30" s="20">
        <v>0</v>
      </c>
      <c r="J30" s="21">
        <v>0</v>
      </c>
    </row>
    <row r="31" spans="1:10" x14ac:dyDescent="0.2">
      <c r="A31" s="19">
        <v>27</v>
      </c>
      <c r="B31" s="20" t="s">
        <v>87</v>
      </c>
      <c r="C31" s="20">
        <v>0</v>
      </c>
      <c r="D31" s="21">
        <v>0</v>
      </c>
      <c r="E31" s="20">
        <v>0</v>
      </c>
      <c r="F31" s="21">
        <v>0</v>
      </c>
      <c r="G31" s="20">
        <v>0</v>
      </c>
      <c r="H31" s="21">
        <v>0</v>
      </c>
      <c r="I31" s="20">
        <v>0</v>
      </c>
      <c r="J31" s="21">
        <v>0</v>
      </c>
    </row>
    <row r="32" spans="1:10" x14ac:dyDescent="0.2">
      <c r="A32" s="19">
        <v>28</v>
      </c>
      <c r="B32" s="20" t="s">
        <v>70</v>
      </c>
      <c r="C32" s="20">
        <v>0</v>
      </c>
      <c r="D32" s="21">
        <v>0</v>
      </c>
      <c r="E32" s="20">
        <v>0</v>
      </c>
      <c r="F32" s="21">
        <v>0</v>
      </c>
      <c r="G32" s="20">
        <v>411</v>
      </c>
      <c r="H32" s="21">
        <v>4.88</v>
      </c>
      <c r="I32" s="20">
        <v>0</v>
      </c>
      <c r="J32" s="21">
        <v>0</v>
      </c>
    </row>
    <row r="33" spans="1:10" x14ac:dyDescent="0.2">
      <c r="A33" s="19">
        <v>29</v>
      </c>
      <c r="B33" s="20" t="s">
        <v>47</v>
      </c>
      <c r="C33" s="20">
        <v>0</v>
      </c>
      <c r="D33" s="21">
        <v>0</v>
      </c>
      <c r="E33" s="20">
        <v>0</v>
      </c>
      <c r="F33" s="21">
        <v>0</v>
      </c>
      <c r="G33" s="20">
        <v>0</v>
      </c>
      <c r="H33" s="21">
        <v>0</v>
      </c>
      <c r="I33" s="20">
        <v>0</v>
      </c>
      <c r="J33" s="21">
        <v>0</v>
      </c>
    </row>
    <row r="34" spans="1:10" x14ac:dyDescent="0.2">
      <c r="A34" s="19">
        <v>30</v>
      </c>
      <c r="B34" s="20" t="s">
        <v>71</v>
      </c>
      <c r="C34" s="20">
        <v>9763</v>
      </c>
      <c r="D34" s="21">
        <v>30.76</v>
      </c>
      <c r="E34" s="20">
        <v>3425</v>
      </c>
      <c r="F34" s="21">
        <v>111.15</v>
      </c>
      <c r="G34" s="20">
        <v>1030</v>
      </c>
      <c r="H34" s="21">
        <v>3.49</v>
      </c>
      <c r="I34" s="20">
        <v>696</v>
      </c>
      <c r="J34" s="21">
        <v>34.729999999999997</v>
      </c>
    </row>
    <row r="35" spans="1:10" x14ac:dyDescent="0.2">
      <c r="A35" s="19">
        <v>31</v>
      </c>
      <c r="B35" s="20" t="s">
        <v>72</v>
      </c>
      <c r="C35" s="20">
        <v>0</v>
      </c>
      <c r="D35" s="21">
        <v>0</v>
      </c>
      <c r="E35" s="20">
        <v>0</v>
      </c>
      <c r="F35" s="21">
        <v>0</v>
      </c>
      <c r="G35" s="20">
        <v>0</v>
      </c>
      <c r="H35" s="21">
        <v>0</v>
      </c>
      <c r="I35" s="20">
        <v>0</v>
      </c>
      <c r="J35" s="21">
        <v>0</v>
      </c>
    </row>
    <row r="36" spans="1:10" x14ac:dyDescent="0.2">
      <c r="A36" s="19">
        <v>32</v>
      </c>
      <c r="B36" s="20" t="s">
        <v>88</v>
      </c>
      <c r="C36" s="20">
        <v>0</v>
      </c>
      <c r="D36" s="21">
        <v>0</v>
      </c>
      <c r="E36" s="20">
        <v>0</v>
      </c>
      <c r="F36" s="21">
        <v>0</v>
      </c>
      <c r="G36" s="20">
        <v>0</v>
      </c>
      <c r="H36" s="21">
        <v>0</v>
      </c>
      <c r="I36" s="20">
        <v>0</v>
      </c>
      <c r="J36" s="21">
        <v>0</v>
      </c>
    </row>
    <row r="37" spans="1:10" x14ac:dyDescent="0.2">
      <c r="A37" s="19">
        <v>33</v>
      </c>
      <c r="B37" s="20" t="s">
        <v>51</v>
      </c>
      <c r="C37" s="20">
        <v>0</v>
      </c>
      <c r="D37" s="21">
        <v>0</v>
      </c>
      <c r="E37" s="20">
        <v>0</v>
      </c>
      <c r="F37" s="21">
        <v>0</v>
      </c>
      <c r="G37" s="20">
        <v>0</v>
      </c>
      <c r="H37" s="21">
        <v>0</v>
      </c>
      <c r="I37" s="20">
        <v>0</v>
      </c>
      <c r="J37" s="21">
        <v>0</v>
      </c>
    </row>
    <row r="38" spans="1:10" x14ac:dyDescent="0.2">
      <c r="A38" s="19">
        <v>34</v>
      </c>
      <c r="B38" s="20" t="s">
        <v>89</v>
      </c>
      <c r="C38" s="20">
        <v>0</v>
      </c>
      <c r="D38" s="21">
        <v>0</v>
      </c>
      <c r="E38" s="20">
        <v>0</v>
      </c>
      <c r="F38" s="21">
        <v>0</v>
      </c>
      <c r="G38" s="20">
        <v>0</v>
      </c>
      <c r="H38" s="21">
        <v>0</v>
      </c>
      <c r="I38" s="20">
        <v>0</v>
      </c>
      <c r="J38" s="21">
        <v>0</v>
      </c>
    </row>
    <row r="39" spans="1:10" x14ac:dyDescent="0.2">
      <c r="A39" s="19">
        <v>35</v>
      </c>
      <c r="B39" s="20" t="s">
        <v>90</v>
      </c>
      <c r="C39" s="20">
        <v>0</v>
      </c>
      <c r="D39" s="21">
        <v>0</v>
      </c>
      <c r="E39" s="20">
        <v>0</v>
      </c>
      <c r="F39" s="21">
        <v>0</v>
      </c>
      <c r="G39" s="20">
        <v>0</v>
      </c>
      <c r="H39" s="21">
        <v>0</v>
      </c>
      <c r="I39" s="20">
        <v>0</v>
      </c>
      <c r="J39" s="21">
        <v>0</v>
      </c>
    </row>
    <row r="40" spans="1:10" x14ac:dyDescent="0.2">
      <c r="A40" s="19">
        <v>36</v>
      </c>
      <c r="B40" s="20" t="s">
        <v>73</v>
      </c>
      <c r="C40" s="20">
        <v>0</v>
      </c>
      <c r="D40" s="21">
        <v>0</v>
      </c>
      <c r="E40" s="20">
        <v>0</v>
      </c>
      <c r="F40" s="21">
        <v>0</v>
      </c>
      <c r="G40" s="20">
        <v>0</v>
      </c>
      <c r="H40" s="21">
        <v>0</v>
      </c>
      <c r="I40" s="20">
        <v>0</v>
      </c>
      <c r="J40" s="21">
        <v>0</v>
      </c>
    </row>
    <row r="41" spans="1:10" x14ac:dyDescent="0.2">
      <c r="A41" s="19">
        <v>37</v>
      </c>
      <c r="B41" s="20" t="s">
        <v>91</v>
      </c>
      <c r="C41" s="20">
        <v>0</v>
      </c>
      <c r="D41" s="21">
        <v>0</v>
      </c>
      <c r="E41" s="20">
        <v>0</v>
      </c>
      <c r="F41" s="21">
        <v>0</v>
      </c>
      <c r="G41" s="20">
        <v>0</v>
      </c>
      <c r="H41" s="21">
        <v>0</v>
      </c>
      <c r="I41" s="20">
        <v>0</v>
      </c>
      <c r="J41" s="21">
        <v>0</v>
      </c>
    </row>
    <row r="42" spans="1:10" x14ac:dyDescent="0.2">
      <c r="A42" s="19">
        <v>38</v>
      </c>
      <c r="B42" s="20" t="s">
        <v>74</v>
      </c>
      <c r="C42" s="20">
        <v>0</v>
      </c>
      <c r="D42" s="21">
        <v>0</v>
      </c>
      <c r="E42" s="20">
        <v>0</v>
      </c>
      <c r="F42" s="21">
        <v>0</v>
      </c>
      <c r="G42" s="20">
        <v>0</v>
      </c>
      <c r="H42" s="21">
        <v>0</v>
      </c>
      <c r="I42" s="20">
        <v>0</v>
      </c>
      <c r="J42" s="21">
        <v>0</v>
      </c>
    </row>
    <row r="43" spans="1:10" x14ac:dyDescent="0.2">
      <c r="A43" s="19">
        <v>39</v>
      </c>
      <c r="B43" s="20" t="s">
        <v>92</v>
      </c>
      <c r="C43" s="20">
        <v>0</v>
      </c>
      <c r="D43" s="21">
        <v>0</v>
      </c>
      <c r="E43" s="20">
        <v>0</v>
      </c>
      <c r="F43" s="21">
        <v>0</v>
      </c>
      <c r="G43" s="20">
        <v>0</v>
      </c>
      <c r="H43" s="21">
        <v>0</v>
      </c>
      <c r="I43" s="20">
        <v>0</v>
      </c>
      <c r="J43" s="21">
        <v>0</v>
      </c>
    </row>
    <row r="44" spans="1:10" x14ac:dyDescent="0.2">
      <c r="A44" s="19">
        <v>40</v>
      </c>
      <c r="B44" s="20" t="s">
        <v>93</v>
      </c>
      <c r="C44" s="20">
        <v>0</v>
      </c>
      <c r="D44" s="21">
        <v>0</v>
      </c>
      <c r="E44" s="20">
        <v>0</v>
      </c>
      <c r="F44" s="21">
        <v>0</v>
      </c>
      <c r="G44" s="20">
        <v>0</v>
      </c>
      <c r="H44" s="21">
        <v>0</v>
      </c>
      <c r="I44" s="20">
        <v>0</v>
      </c>
      <c r="J44" s="21">
        <v>0</v>
      </c>
    </row>
    <row r="45" spans="1:10" x14ac:dyDescent="0.2">
      <c r="A45" s="19">
        <v>41</v>
      </c>
      <c r="B45" s="20" t="s">
        <v>75</v>
      </c>
      <c r="C45" s="20">
        <v>0</v>
      </c>
      <c r="D45" s="21">
        <v>0</v>
      </c>
      <c r="E45" s="20">
        <v>0</v>
      </c>
      <c r="F45" s="21">
        <v>0</v>
      </c>
      <c r="G45" s="20">
        <v>0</v>
      </c>
      <c r="H45" s="21">
        <v>0</v>
      </c>
      <c r="I45" s="20">
        <v>0</v>
      </c>
      <c r="J45" s="21">
        <v>0</v>
      </c>
    </row>
    <row r="46" spans="1:10" x14ac:dyDescent="0.2">
      <c r="A46" s="19">
        <v>42</v>
      </c>
      <c r="B46" s="20" t="s">
        <v>76</v>
      </c>
      <c r="C46" s="20">
        <v>0</v>
      </c>
      <c r="D46" s="21">
        <v>0</v>
      </c>
      <c r="E46" s="20">
        <v>0</v>
      </c>
      <c r="F46" s="21">
        <v>0</v>
      </c>
      <c r="G46" s="20">
        <v>0</v>
      </c>
      <c r="H46" s="21">
        <v>0</v>
      </c>
      <c r="I46" s="20">
        <v>0</v>
      </c>
      <c r="J46" s="21">
        <v>0</v>
      </c>
    </row>
    <row r="47" spans="1:10" x14ac:dyDescent="0.2">
      <c r="A47" s="19">
        <v>43</v>
      </c>
      <c r="B47" s="20" t="s">
        <v>94</v>
      </c>
      <c r="C47" s="20">
        <v>0</v>
      </c>
      <c r="D47" s="21">
        <v>0</v>
      </c>
      <c r="E47" s="20">
        <v>0</v>
      </c>
      <c r="F47" s="21">
        <v>0</v>
      </c>
      <c r="G47" s="20">
        <v>0</v>
      </c>
      <c r="H47" s="21">
        <v>0</v>
      </c>
      <c r="I47" s="20">
        <v>0</v>
      </c>
      <c r="J47" s="21">
        <v>0</v>
      </c>
    </row>
    <row r="48" spans="1:10" x14ac:dyDescent="0.2">
      <c r="A48" s="19">
        <v>44</v>
      </c>
      <c r="B48" s="20" t="s">
        <v>77</v>
      </c>
      <c r="C48" s="20">
        <v>0</v>
      </c>
      <c r="D48" s="21">
        <v>0</v>
      </c>
      <c r="E48" s="20">
        <v>0</v>
      </c>
      <c r="F48" s="21">
        <v>0</v>
      </c>
      <c r="G48" s="20">
        <v>0</v>
      </c>
      <c r="H48" s="21">
        <v>0</v>
      </c>
      <c r="I48" s="20">
        <v>0</v>
      </c>
      <c r="J48" s="21">
        <v>0</v>
      </c>
    </row>
    <row r="49" spans="1:10" x14ac:dyDescent="0.2">
      <c r="A49" s="19">
        <v>45</v>
      </c>
      <c r="B49" s="20" t="s">
        <v>78</v>
      </c>
      <c r="C49" s="20">
        <v>0</v>
      </c>
      <c r="D49" s="21">
        <v>0</v>
      </c>
      <c r="E49" s="20">
        <v>0</v>
      </c>
      <c r="F49" s="21">
        <v>0</v>
      </c>
      <c r="G49" s="20">
        <v>0</v>
      </c>
      <c r="H49" s="21">
        <v>0</v>
      </c>
      <c r="I49" s="20">
        <v>0</v>
      </c>
      <c r="J49" s="21">
        <v>0</v>
      </c>
    </row>
    <row r="50" spans="1:10" x14ac:dyDescent="0.2">
      <c r="A50" s="19">
        <v>46</v>
      </c>
      <c r="B50" s="20" t="s">
        <v>95</v>
      </c>
      <c r="C50" s="20">
        <v>0</v>
      </c>
      <c r="D50" s="21">
        <v>0</v>
      </c>
      <c r="E50" s="20">
        <v>0</v>
      </c>
      <c r="F50" s="21">
        <v>0</v>
      </c>
      <c r="G50" s="20">
        <v>0</v>
      </c>
      <c r="H50" s="21">
        <v>0</v>
      </c>
      <c r="I50" s="20">
        <v>0</v>
      </c>
      <c r="J50" s="21">
        <v>0</v>
      </c>
    </row>
    <row r="51" spans="1:10" x14ac:dyDescent="0.2">
      <c r="A51" s="19">
        <v>47</v>
      </c>
      <c r="B51" s="20" t="s">
        <v>96</v>
      </c>
      <c r="C51" s="20">
        <v>0</v>
      </c>
      <c r="D51" s="21">
        <v>0</v>
      </c>
      <c r="E51" s="20">
        <v>0</v>
      </c>
      <c r="F51" s="21">
        <v>0</v>
      </c>
      <c r="G51" s="20">
        <v>0</v>
      </c>
      <c r="H51" s="21">
        <v>0</v>
      </c>
      <c r="I51" s="20">
        <v>0</v>
      </c>
      <c r="J51" s="21">
        <v>0</v>
      </c>
    </row>
    <row r="52" spans="1:10" x14ac:dyDescent="0.2">
      <c r="A52" s="19">
        <v>48</v>
      </c>
      <c r="B52" s="1" t="s">
        <v>52</v>
      </c>
      <c r="C52" s="20">
        <v>0</v>
      </c>
      <c r="D52" s="21">
        <v>0</v>
      </c>
      <c r="E52" s="20">
        <v>0</v>
      </c>
      <c r="F52" s="21">
        <v>0</v>
      </c>
      <c r="G52" s="20">
        <v>0</v>
      </c>
      <c r="H52" s="21">
        <v>0</v>
      </c>
      <c r="I52" s="20">
        <v>0</v>
      </c>
      <c r="J52" s="21">
        <v>0</v>
      </c>
    </row>
    <row r="53" spans="1:10" x14ac:dyDescent="0.2">
      <c r="A53" s="19">
        <v>49</v>
      </c>
      <c r="B53" s="20" t="s">
        <v>46</v>
      </c>
      <c r="C53" s="20">
        <v>974</v>
      </c>
      <c r="D53" s="21">
        <v>8.01</v>
      </c>
      <c r="E53" s="20">
        <v>974</v>
      </c>
      <c r="F53" s="21">
        <v>8.01</v>
      </c>
      <c r="G53" s="20">
        <v>6</v>
      </c>
      <c r="H53" s="21">
        <v>0.2</v>
      </c>
      <c r="I53" s="20">
        <v>6</v>
      </c>
      <c r="J53" s="21">
        <v>0.2</v>
      </c>
    </row>
    <row r="54" spans="1:10" x14ac:dyDescent="0.2">
      <c r="A54" s="19">
        <v>50</v>
      </c>
      <c r="B54" s="20" t="s">
        <v>79</v>
      </c>
      <c r="C54" s="20">
        <v>11242</v>
      </c>
      <c r="D54" s="21">
        <v>31.11</v>
      </c>
      <c r="E54" s="20">
        <v>0</v>
      </c>
      <c r="F54" s="21">
        <v>0</v>
      </c>
      <c r="G54" s="20">
        <v>0</v>
      </c>
      <c r="H54" s="21">
        <v>0</v>
      </c>
      <c r="I54" s="20">
        <v>0</v>
      </c>
      <c r="J54" s="21">
        <v>0</v>
      </c>
    </row>
    <row r="55" spans="1:10" x14ac:dyDescent="0.2">
      <c r="A55" s="19"/>
      <c r="B55" s="10" t="s">
        <v>110</v>
      </c>
      <c r="C55" s="10">
        <f t="shared" ref="C55:J55" si="0">SUM(C5:C54)</f>
        <v>65032</v>
      </c>
      <c r="D55" s="9">
        <f t="shared" si="0"/>
        <v>828.53000000000009</v>
      </c>
      <c r="E55" s="10">
        <f t="shared" si="0"/>
        <v>20924</v>
      </c>
      <c r="F55" s="9">
        <f t="shared" si="0"/>
        <v>373.49</v>
      </c>
      <c r="G55" s="10">
        <f t="shared" si="0"/>
        <v>26717</v>
      </c>
      <c r="H55" s="9">
        <f t="shared" si="0"/>
        <v>488.35</v>
      </c>
      <c r="I55" s="10">
        <f t="shared" si="0"/>
        <v>12572</v>
      </c>
      <c r="J55" s="9">
        <f t="shared" si="0"/>
        <v>302.66000000000003</v>
      </c>
    </row>
    <row r="57" spans="1:10" x14ac:dyDescent="0.2">
      <c r="B57" s="24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9"/>
  <sheetViews>
    <sheetView zoomScaleNormal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J23" sqref="J23"/>
    </sheetView>
  </sheetViews>
  <sheetFormatPr defaultRowHeight="12.75" x14ac:dyDescent="0.2"/>
  <cols>
    <col min="1" max="1" width="5.5703125" style="111" customWidth="1"/>
    <col min="2" max="2" width="24.140625" style="111" customWidth="1"/>
    <col min="3" max="3" width="9" style="113" bestFit="1" customWidth="1"/>
    <col min="4" max="4" width="9.140625" style="113" bestFit="1" customWidth="1"/>
    <col min="5" max="6" width="10.140625" style="113" bestFit="1" customWidth="1"/>
    <col min="7" max="7" width="8.140625" style="113" customWidth="1"/>
    <col min="8" max="8" width="7.28515625" style="113" bestFit="1" customWidth="1"/>
    <col min="9" max="9" width="8.7109375" style="113" customWidth="1"/>
    <col min="10" max="10" width="10.140625" style="113" bestFit="1" customWidth="1"/>
    <col min="11" max="11" width="9.28515625" style="113" bestFit="1" customWidth="1"/>
    <col min="12" max="12" width="9.42578125" style="113" bestFit="1" customWidth="1"/>
    <col min="13" max="13" width="9.28515625" style="113" bestFit="1" customWidth="1"/>
    <col min="14" max="14" width="10.140625" style="113" bestFit="1" customWidth="1"/>
    <col min="15" max="15" width="9.28515625" style="113" bestFit="1" customWidth="1"/>
    <col min="16" max="16" width="11.42578125" style="113" bestFit="1" customWidth="1"/>
    <col min="17" max="16384" width="9.140625" style="111"/>
  </cols>
  <sheetData>
    <row r="1" spans="1:16" ht="15.75" customHeight="1" x14ac:dyDescent="0.2">
      <c r="A1" s="452" t="s">
        <v>368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16" ht="14.25" x14ac:dyDescent="0.2">
      <c r="A2" s="44" t="s">
        <v>117</v>
      </c>
      <c r="B2" s="44"/>
      <c r="C2" s="105"/>
      <c r="D2" s="105"/>
      <c r="E2" s="105"/>
      <c r="F2" s="105"/>
    </row>
    <row r="3" spans="1:16" ht="15" customHeight="1" x14ac:dyDescent="0.2">
      <c r="A3" s="33"/>
      <c r="B3" s="475" t="s">
        <v>12</v>
      </c>
      <c r="C3" s="475"/>
      <c r="D3" s="475"/>
      <c r="M3" s="476" t="s">
        <v>180</v>
      </c>
      <c r="N3" s="476"/>
    </row>
    <row r="4" spans="1:16" ht="13.5" x14ac:dyDescent="0.2">
      <c r="A4" s="362" t="s">
        <v>217</v>
      </c>
      <c r="B4" s="362" t="s">
        <v>3</v>
      </c>
      <c r="C4" s="437" t="s">
        <v>27</v>
      </c>
      <c r="D4" s="437"/>
      <c r="E4" s="437" t="s">
        <v>178</v>
      </c>
      <c r="F4" s="437"/>
      <c r="G4" s="437" t="s">
        <v>28</v>
      </c>
      <c r="H4" s="437"/>
      <c r="I4" s="437" t="s">
        <v>26</v>
      </c>
      <c r="J4" s="437"/>
      <c r="K4" s="437" t="s">
        <v>179</v>
      </c>
      <c r="L4" s="437"/>
      <c r="M4" s="437" t="s">
        <v>29</v>
      </c>
      <c r="N4" s="437"/>
      <c r="O4" s="437" t="s">
        <v>0</v>
      </c>
      <c r="P4" s="437"/>
    </row>
    <row r="5" spans="1:16" ht="13.5" x14ac:dyDescent="0.2">
      <c r="A5" s="362"/>
      <c r="B5" s="362"/>
      <c r="C5" s="104" t="s">
        <v>30</v>
      </c>
      <c r="D5" s="104" t="s">
        <v>17</v>
      </c>
      <c r="E5" s="104" t="s">
        <v>30</v>
      </c>
      <c r="F5" s="104" t="s">
        <v>17</v>
      </c>
      <c r="G5" s="104" t="s">
        <v>30</v>
      </c>
      <c r="H5" s="104" t="s">
        <v>17</v>
      </c>
      <c r="I5" s="104" t="s">
        <v>30</v>
      </c>
      <c r="J5" s="104" t="s">
        <v>17</v>
      </c>
      <c r="K5" s="104" t="s">
        <v>30</v>
      </c>
      <c r="L5" s="104" t="s">
        <v>17</v>
      </c>
      <c r="M5" s="104" t="s">
        <v>30</v>
      </c>
      <c r="N5" s="104" t="s">
        <v>17</v>
      </c>
      <c r="O5" s="104" t="s">
        <v>30</v>
      </c>
      <c r="P5" s="104" t="s">
        <v>17</v>
      </c>
    </row>
    <row r="6" spans="1:16" ht="15" customHeight="1" x14ac:dyDescent="0.2">
      <c r="A6" s="53">
        <v>1</v>
      </c>
      <c r="B6" s="54" t="s">
        <v>55</v>
      </c>
      <c r="C6" s="98">
        <v>5991</v>
      </c>
      <c r="D6" s="98">
        <v>10622</v>
      </c>
      <c r="E6" s="98">
        <v>10533</v>
      </c>
      <c r="F6" s="98">
        <v>21995</v>
      </c>
      <c r="G6" s="98">
        <v>54</v>
      </c>
      <c r="H6" s="98">
        <v>98</v>
      </c>
      <c r="I6" s="98">
        <v>802</v>
      </c>
      <c r="J6" s="98">
        <v>6885</v>
      </c>
      <c r="K6" s="98">
        <v>0</v>
      </c>
      <c r="L6" s="98">
        <v>0</v>
      </c>
      <c r="M6" s="98">
        <v>1905</v>
      </c>
      <c r="N6" s="98">
        <v>15219</v>
      </c>
      <c r="O6" s="98">
        <f t="shared" ref="O6" si="0">C6+E6+G6+I6+K6+M6</f>
        <v>19285</v>
      </c>
      <c r="P6" s="98">
        <f t="shared" ref="P6" si="1">D6+F6+H6+J6+L6+N6</f>
        <v>54819</v>
      </c>
    </row>
    <row r="7" spans="1:16" ht="13.5" x14ac:dyDescent="0.2">
      <c r="A7" s="53">
        <v>2</v>
      </c>
      <c r="B7" s="54" t="s">
        <v>56</v>
      </c>
      <c r="C7" s="98">
        <v>44</v>
      </c>
      <c r="D7" s="98">
        <v>213</v>
      </c>
      <c r="E7" s="98">
        <v>495</v>
      </c>
      <c r="F7" s="98">
        <v>1032</v>
      </c>
      <c r="G7" s="98">
        <v>0</v>
      </c>
      <c r="H7" s="98">
        <v>0</v>
      </c>
      <c r="I7" s="98">
        <v>171</v>
      </c>
      <c r="J7" s="98">
        <v>884</v>
      </c>
      <c r="K7" s="98">
        <v>0</v>
      </c>
      <c r="L7" s="98">
        <v>0</v>
      </c>
      <c r="M7" s="98">
        <v>115</v>
      </c>
      <c r="N7" s="98">
        <v>1805</v>
      </c>
      <c r="O7" s="98">
        <f t="shared" ref="O7:O57" si="2">C7+E7+G7+I7+K7+M7</f>
        <v>825</v>
      </c>
      <c r="P7" s="98">
        <f t="shared" ref="P7:P57" si="3">D7+F7+H7+J7+L7+N7</f>
        <v>3934</v>
      </c>
    </row>
    <row r="8" spans="1:16" ht="13.5" x14ac:dyDescent="0.2">
      <c r="A8" s="53">
        <v>3</v>
      </c>
      <c r="B8" s="54" t="s">
        <v>57</v>
      </c>
      <c r="C8" s="98">
        <v>390</v>
      </c>
      <c r="D8" s="98">
        <v>1665</v>
      </c>
      <c r="E8" s="98">
        <v>3925</v>
      </c>
      <c r="F8" s="98">
        <v>16375</v>
      </c>
      <c r="G8" s="98">
        <v>37</v>
      </c>
      <c r="H8" s="98">
        <v>177</v>
      </c>
      <c r="I8" s="98">
        <v>680</v>
      </c>
      <c r="J8" s="98">
        <v>26625</v>
      </c>
      <c r="K8" s="98">
        <v>2</v>
      </c>
      <c r="L8" s="98">
        <v>10</v>
      </c>
      <c r="M8" s="98">
        <v>10214</v>
      </c>
      <c r="N8" s="98">
        <v>54756</v>
      </c>
      <c r="O8" s="98">
        <f t="shared" si="2"/>
        <v>15248</v>
      </c>
      <c r="P8" s="98">
        <f t="shared" si="3"/>
        <v>99608</v>
      </c>
    </row>
    <row r="9" spans="1:16" ht="13.5" x14ac:dyDescent="0.2">
      <c r="A9" s="53">
        <v>4</v>
      </c>
      <c r="B9" s="54" t="s">
        <v>58</v>
      </c>
      <c r="C9" s="98">
        <v>577</v>
      </c>
      <c r="D9" s="98">
        <v>1663</v>
      </c>
      <c r="E9" s="98">
        <v>18122</v>
      </c>
      <c r="F9" s="98">
        <v>39685</v>
      </c>
      <c r="G9" s="98">
        <v>22</v>
      </c>
      <c r="H9" s="98">
        <v>53</v>
      </c>
      <c r="I9" s="98">
        <v>793</v>
      </c>
      <c r="J9" s="98">
        <v>19627</v>
      </c>
      <c r="K9" s="98">
        <v>1</v>
      </c>
      <c r="L9" s="98">
        <v>4</v>
      </c>
      <c r="M9" s="98">
        <v>287</v>
      </c>
      <c r="N9" s="98">
        <v>2393</v>
      </c>
      <c r="O9" s="98">
        <f t="shared" si="2"/>
        <v>19802</v>
      </c>
      <c r="P9" s="98">
        <f t="shared" si="3"/>
        <v>63425</v>
      </c>
    </row>
    <row r="10" spans="1:16" ht="13.5" x14ac:dyDescent="0.2">
      <c r="A10" s="53">
        <v>5</v>
      </c>
      <c r="B10" s="54" t="s">
        <v>59</v>
      </c>
      <c r="C10" s="98">
        <v>154</v>
      </c>
      <c r="D10" s="98">
        <v>360.92</v>
      </c>
      <c r="E10" s="98">
        <v>3381</v>
      </c>
      <c r="F10" s="98">
        <v>7375.89</v>
      </c>
      <c r="G10" s="98">
        <v>131</v>
      </c>
      <c r="H10" s="98">
        <v>170.84</v>
      </c>
      <c r="I10" s="98">
        <v>2976</v>
      </c>
      <c r="J10" s="98">
        <v>6270.63</v>
      </c>
      <c r="K10" s="98">
        <v>2</v>
      </c>
      <c r="L10" s="98">
        <v>3.11</v>
      </c>
      <c r="M10" s="98">
        <v>788</v>
      </c>
      <c r="N10" s="98">
        <v>7103</v>
      </c>
      <c r="O10" s="98">
        <f t="shared" si="2"/>
        <v>7432</v>
      </c>
      <c r="P10" s="98">
        <f t="shared" si="3"/>
        <v>21284.39</v>
      </c>
    </row>
    <row r="11" spans="1:16" ht="13.5" x14ac:dyDescent="0.2">
      <c r="A11" s="53">
        <v>6</v>
      </c>
      <c r="B11" s="54" t="s">
        <v>60</v>
      </c>
      <c r="C11" s="98">
        <v>1463</v>
      </c>
      <c r="D11" s="98">
        <v>6720</v>
      </c>
      <c r="E11" s="98">
        <v>4754</v>
      </c>
      <c r="F11" s="98">
        <v>12254</v>
      </c>
      <c r="G11" s="98">
        <v>97</v>
      </c>
      <c r="H11" s="98">
        <v>847</v>
      </c>
      <c r="I11" s="98">
        <v>1121</v>
      </c>
      <c r="J11" s="98">
        <v>3480</v>
      </c>
      <c r="K11" s="98">
        <v>94</v>
      </c>
      <c r="L11" s="98">
        <v>2206</v>
      </c>
      <c r="M11" s="98">
        <v>1522</v>
      </c>
      <c r="N11" s="98">
        <v>1840</v>
      </c>
      <c r="O11" s="98">
        <f t="shared" si="2"/>
        <v>9051</v>
      </c>
      <c r="P11" s="98">
        <f t="shared" si="3"/>
        <v>27347</v>
      </c>
    </row>
    <row r="12" spans="1:16" ht="13.5" x14ac:dyDescent="0.2">
      <c r="A12" s="53">
        <v>7</v>
      </c>
      <c r="B12" s="54" t="s">
        <v>61</v>
      </c>
      <c r="C12" s="98">
        <v>1537.6684</v>
      </c>
      <c r="D12" s="98">
        <v>1336.9284</v>
      </c>
      <c r="E12" s="98">
        <v>14970.185500000001</v>
      </c>
      <c r="F12" s="98">
        <v>23130.266500000002</v>
      </c>
      <c r="G12" s="98">
        <v>0</v>
      </c>
      <c r="H12" s="98">
        <v>0</v>
      </c>
      <c r="I12" s="98">
        <v>2948.8706000000002</v>
      </c>
      <c r="J12" s="98">
        <v>3625.3643999999999</v>
      </c>
      <c r="K12" s="98">
        <v>7.0259</v>
      </c>
      <c r="L12" s="98">
        <v>29.107300000000002</v>
      </c>
      <c r="M12" s="98">
        <v>2675.8642</v>
      </c>
      <c r="N12" s="98">
        <v>12820.260100000001</v>
      </c>
      <c r="O12" s="98">
        <f t="shared" si="2"/>
        <v>22139.614600000004</v>
      </c>
      <c r="P12" s="98">
        <f t="shared" si="3"/>
        <v>40941.926700000004</v>
      </c>
    </row>
    <row r="13" spans="1:16" ht="13.5" x14ac:dyDescent="0.2">
      <c r="A13" s="53">
        <v>8</v>
      </c>
      <c r="B13" s="54" t="s">
        <v>48</v>
      </c>
      <c r="C13" s="98">
        <v>122</v>
      </c>
      <c r="D13" s="98">
        <v>787</v>
      </c>
      <c r="E13" s="98">
        <v>1160</v>
      </c>
      <c r="F13" s="98">
        <v>3966</v>
      </c>
      <c r="G13" s="98">
        <v>25</v>
      </c>
      <c r="H13" s="98">
        <v>142</v>
      </c>
      <c r="I13" s="98">
        <v>178</v>
      </c>
      <c r="J13" s="98">
        <v>1180</v>
      </c>
      <c r="K13" s="98">
        <v>0</v>
      </c>
      <c r="L13" s="98">
        <v>0</v>
      </c>
      <c r="M13" s="98">
        <v>639</v>
      </c>
      <c r="N13" s="98">
        <v>5402</v>
      </c>
      <c r="O13" s="98">
        <f t="shared" si="2"/>
        <v>2124</v>
      </c>
      <c r="P13" s="98">
        <f t="shared" si="3"/>
        <v>11477</v>
      </c>
    </row>
    <row r="14" spans="1:16" ht="13.5" x14ac:dyDescent="0.2">
      <c r="A14" s="53">
        <v>9</v>
      </c>
      <c r="B14" s="54" t="s">
        <v>49</v>
      </c>
      <c r="C14" s="98">
        <v>89</v>
      </c>
      <c r="D14" s="98">
        <v>336</v>
      </c>
      <c r="E14" s="98">
        <v>1960</v>
      </c>
      <c r="F14" s="98">
        <v>4323</v>
      </c>
      <c r="G14" s="98">
        <v>2</v>
      </c>
      <c r="H14" s="98">
        <v>2</v>
      </c>
      <c r="I14" s="98">
        <v>132</v>
      </c>
      <c r="J14" s="98">
        <v>710</v>
      </c>
      <c r="K14" s="98">
        <v>4</v>
      </c>
      <c r="L14" s="98">
        <v>10</v>
      </c>
      <c r="M14" s="98">
        <v>490</v>
      </c>
      <c r="N14" s="98">
        <v>1943</v>
      </c>
      <c r="O14" s="98">
        <f t="shared" si="2"/>
        <v>2677</v>
      </c>
      <c r="P14" s="98">
        <f t="shared" si="3"/>
        <v>7324</v>
      </c>
    </row>
    <row r="15" spans="1:16" ht="13.5" x14ac:dyDescent="0.2">
      <c r="A15" s="53">
        <v>10</v>
      </c>
      <c r="B15" s="54" t="s">
        <v>81</v>
      </c>
      <c r="C15" s="98">
        <v>145</v>
      </c>
      <c r="D15" s="98">
        <v>788</v>
      </c>
      <c r="E15" s="98">
        <v>4777</v>
      </c>
      <c r="F15" s="98">
        <v>5011</v>
      </c>
      <c r="G15" s="98">
        <v>8</v>
      </c>
      <c r="H15" s="98">
        <v>28</v>
      </c>
      <c r="I15" s="98">
        <v>247</v>
      </c>
      <c r="J15" s="98">
        <v>3985</v>
      </c>
      <c r="K15" s="98">
        <v>0</v>
      </c>
      <c r="L15" s="98">
        <v>0</v>
      </c>
      <c r="M15" s="98">
        <v>944</v>
      </c>
      <c r="N15" s="98">
        <v>14714</v>
      </c>
      <c r="O15" s="98">
        <f t="shared" si="2"/>
        <v>6121</v>
      </c>
      <c r="P15" s="98">
        <f t="shared" si="3"/>
        <v>24526</v>
      </c>
    </row>
    <row r="16" spans="1:16" ht="13.5" x14ac:dyDescent="0.2">
      <c r="A16" s="53">
        <v>11</v>
      </c>
      <c r="B16" s="54" t="s">
        <v>62</v>
      </c>
      <c r="C16" s="98">
        <v>79</v>
      </c>
      <c r="D16" s="98">
        <v>92</v>
      </c>
      <c r="E16" s="98">
        <v>96</v>
      </c>
      <c r="F16" s="98">
        <v>112</v>
      </c>
      <c r="G16" s="98">
        <v>0</v>
      </c>
      <c r="H16" s="98">
        <v>0</v>
      </c>
      <c r="I16" s="98">
        <v>61</v>
      </c>
      <c r="J16" s="98">
        <v>72</v>
      </c>
      <c r="K16" s="98">
        <v>0</v>
      </c>
      <c r="L16" s="98">
        <v>0</v>
      </c>
      <c r="M16" s="98">
        <v>0</v>
      </c>
      <c r="N16" s="98">
        <v>0</v>
      </c>
      <c r="O16" s="98">
        <f t="shared" si="2"/>
        <v>236</v>
      </c>
      <c r="P16" s="98">
        <f t="shared" si="3"/>
        <v>276</v>
      </c>
    </row>
    <row r="17" spans="1:16" ht="13.5" x14ac:dyDescent="0.2">
      <c r="A17" s="53">
        <v>12</v>
      </c>
      <c r="B17" s="54" t="s">
        <v>63</v>
      </c>
      <c r="C17" s="98">
        <v>38</v>
      </c>
      <c r="D17" s="98">
        <v>72.680000000000007</v>
      </c>
      <c r="E17" s="98">
        <v>414</v>
      </c>
      <c r="F17" s="98">
        <v>692.8</v>
      </c>
      <c r="G17" s="98">
        <v>1</v>
      </c>
      <c r="H17" s="98">
        <v>0.49</v>
      </c>
      <c r="I17" s="98">
        <v>55</v>
      </c>
      <c r="J17" s="98">
        <v>170.96</v>
      </c>
      <c r="K17" s="98">
        <v>1</v>
      </c>
      <c r="L17" s="98">
        <v>0.2</v>
      </c>
      <c r="M17" s="98">
        <v>13</v>
      </c>
      <c r="N17" s="98">
        <v>41.89</v>
      </c>
      <c r="O17" s="98">
        <f t="shared" si="2"/>
        <v>522</v>
      </c>
      <c r="P17" s="98">
        <f t="shared" si="3"/>
        <v>979.0200000000001</v>
      </c>
    </row>
    <row r="18" spans="1:16" ht="13.5" x14ac:dyDescent="0.2">
      <c r="A18" s="53">
        <v>13</v>
      </c>
      <c r="B18" s="54" t="s">
        <v>199</v>
      </c>
      <c r="C18" s="98">
        <v>109</v>
      </c>
      <c r="D18" s="98">
        <v>401.78</v>
      </c>
      <c r="E18" s="98">
        <v>1668</v>
      </c>
      <c r="F18" s="98">
        <v>3705.6</v>
      </c>
      <c r="G18" s="98">
        <v>9</v>
      </c>
      <c r="H18" s="98">
        <v>15.8</v>
      </c>
      <c r="I18" s="98">
        <v>267</v>
      </c>
      <c r="J18" s="98">
        <v>1065.42</v>
      </c>
      <c r="K18" s="98">
        <v>0</v>
      </c>
      <c r="L18" s="98">
        <v>0</v>
      </c>
      <c r="M18" s="98">
        <v>50</v>
      </c>
      <c r="N18" s="98">
        <v>655.45</v>
      </c>
      <c r="O18" s="98">
        <f t="shared" si="2"/>
        <v>2103</v>
      </c>
      <c r="P18" s="98">
        <f t="shared" si="3"/>
        <v>5844.05</v>
      </c>
    </row>
    <row r="19" spans="1:16" ht="13.5" x14ac:dyDescent="0.2">
      <c r="A19" s="53">
        <v>14</v>
      </c>
      <c r="B19" s="54" t="s">
        <v>200</v>
      </c>
      <c r="C19" s="98">
        <v>84</v>
      </c>
      <c r="D19" s="98">
        <v>36</v>
      </c>
      <c r="E19" s="98">
        <v>978</v>
      </c>
      <c r="F19" s="98">
        <v>926</v>
      </c>
      <c r="G19" s="98">
        <v>3</v>
      </c>
      <c r="H19" s="98">
        <v>8</v>
      </c>
      <c r="I19" s="98">
        <v>1876</v>
      </c>
      <c r="J19" s="98">
        <v>8756</v>
      </c>
      <c r="K19" s="98">
        <v>0</v>
      </c>
      <c r="L19" s="98">
        <v>0</v>
      </c>
      <c r="M19" s="98">
        <v>27</v>
      </c>
      <c r="N19" s="98">
        <v>72</v>
      </c>
      <c r="O19" s="98">
        <f t="shared" si="2"/>
        <v>2968</v>
      </c>
      <c r="P19" s="98">
        <f t="shared" si="3"/>
        <v>9798</v>
      </c>
    </row>
    <row r="20" spans="1:16" ht="13.5" x14ac:dyDescent="0.2">
      <c r="A20" s="53">
        <v>15</v>
      </c>
      <c r="B20" s="54" t="s">
        <v>64</v>
      </c>
      <c r="C20" s="98">
        <v>515</v>
      </c>
      <c r="D20" s="98">
        <v>1283.99</v>
      </c>
      <c r="E20" s="98">
        <v>6869</v>
      </c>
      <c r="F20" s="98">
        <v>17253.63</v>
      </c>
      <c r="G20" s="98">
        <v>29</v>
      </c>
      <c r="H20" s="98">
        <v>63.72</v>
      </c>
      <c r="I20" s="98">
        <v>933</v>
      </c>
      <c r="J20" s="98">
        <v>10447.11</v>
      </c>
      <c r="K20" s="98">
        <v>2</v>
      </c>
      <c r="L20" s="98">
        <v>0.81</v>
      </c>
      <c r="M20" s="98">
        <v>1699</v>
      </c>
      <c r="N20" s="98">
        <v>11761.19</v>
      </c>
      <c r="O20" s="98">
        <f t="shared" si="2"/>
        <v>10047</v>
      </c>
      <c r="P20" s="98">
        <f t="shared" si="3"/>
        <v>40810.450000000004</v>
      </c>
    </row>
    <row r="21" spans="1:16" ht="13.5" x14ac:dyDescent="0.2">
      <c r="A21" s="53">
        <v>16</v>
      </c>
      <c r="B21" s="54" t="s">
        <v>70</v>
      </c>
      <c r="C21" s="98">
        <v>8258</v>
      </c>
      <c r="D21" s="98">
        <v>5786</v>
      </c>
      <c r="E21" s="98">
        <v>70492</v>
      </c>
      <c r="F21" s="98">
        <v>108312</v>
      </c>
      <c r="G21" s="98">
        <v>3724</v>
      </c>
      <c r="H21" s="98">
        <v>5126</v>
      </c>
      <c r="I21" s="98">
        <v>16142</v>
      </c>
      <c r="J21" s="98">
        <v>33408</v>
      </c>
      <c r="K21" s="98">
        <v>254</v>
      </c>
      <c r="L21" s="98">
        <v>790</v>
      </c>
      <c r="M21" s="98">
        <v>14242</v>
      </c>
      <c r="N21" s="98">
        <v>33127</v>
      </c>
      <c r="O21" s="98">
        <f t="shared" si="2"/>
        <v>113112</v>
      </c>
      <c r="P21" s="98">
        <f t="shared" si="3"/>
        <v>186549</v>
      </c>
    </row>
    <row r="22" spans="1:16" ht="13.5" x14ac:dyDescent="0.2">
      <c r="A22" s="53">
        <v>17</v>
      </c>
      <c r="B22" s="54" t="s">
        <v>65</v>
      </c>
      <c r="C22" s="98">
        <v>141</v>
      </c>
      <c r="D22" s="98">
        <v>314</v>
      </c>
      <c r="E22" s="98">
        <v>2338</v>
      </c>
      <c r="F22" s="98">
        <v>4062</v>
      </c>
      <c r="G22" s="98">
        <v>20</v>
      </c>
      <c r="H22" s="98">
        <v>70</v>
      </c>
      <c r="I22" s="98">
        <v>417</v>
      </c>
      <c r="J22" s="98">
        <v>1060</v>
      </c>
      <c r="K22" s="98">
        <v>0</v>
      </c>
      <c r="L22" s="98">
        <v>0</v>
      </c>
      <c r="M22" s="98">
        <v>419</v>
      </c>
      <c r="N22" s="98">
        <v>2526</v>
      </c>
      <c r="O22" s="98">
        <f t="shared" si="2"/>
        <v>3335</v>
      </c>
      <c r="P22" s="98">
        <f t="shared" si="3"/>
        <v>8032</v>
      </c>
    </row>
    <row r="23" spans="1:16" ht="13.5" x14ac:dyDescent="0.2">
      <c r="A23" s="53">
        <v>18</v>
      </c>
      <c r="B23" s="54" t="s">
        <v>201</v>
      </c>
      <c r="C23" s="98">
        <v>911</v>
      </c>
      <c r="D23" s="98">
        <v>1028</v>
      </c>
      <c r="E23" s="98">
        <v>8806</v>
      </c>
      <c r="F23" s="98">
        <v>6386</v>
      </c>
      <c r="G23" s="98">
        <v>0</v>
      </c>
      <c r="H23" s="98">
        <v>0</v>
      </c>
      <c r="I23" s="98">
        <v>1821</v>
      </c>
      <c r="J23" s="98">
        <v>2831</v>
      </c>
      <c r="K23" s="98">
        <v>0</v>
      </c>
      <c r="L23" s="98">
        <v>0</v>
      </c>
      <c r="M23" s="98">
        <v>17324</v>
      </c>
      <c r="N23" s="98">
        <v>11976</v>
      </c>
      <c r="O23" s="98">
        <f t="shared" si="2"/>
        <v>28862</v>
      </c>
      <c r="P23" s="98">
        <f t="shared" si="3"/>
        <v>22221</v>
      </c>
    </row>
    <row r="24" spans="1:16" ht="13.5" x14ac:dyDescent="0.2">
      <c r="A24" s="53">
        <v>19</v>
      </c>
      <c r="B24" s="54" t="s">
        <v>66</v>
      </c>
      <c r="C24" s="98">
        <v>345</v>
      </c>
      <c r="D24" s="98">
        <v>1545</v>
      </c>
      <c r="E24" s="98">
        <v>8214</v>
      </c>
      <c r="F24" s="98">
        <v>13235</v>
      </c>
      <c r="G24" s="98">
        <v>82</v>
      </c>
      <c r="H24" s="98">
        <v>119</v>
      </c>
      <c r="I24" s="98">
        <v>457</v>
      </c>
      <c r="J24" s="98">
        <v>5273</v>
      </c>
      <c r="K24" s="98">
        <v>2</v>
      </c>
      <c r="L24" s="98">
        <v>1</v>
      </c>
      <c r="M24" s="98">
        <v>1947</v>
      </c>
      <c r="N24" s="98">
        <v>20287</v>
      </c>
      <c r="O24" s="98">
        <f t="shared" si="2"/>
        <v>11047</v>
      </c>
      <c r="P24" s="98">
        <f t="shared" si="3"/>
        <v>40460</v>
      </c>
    </row>
    <row r="25" spans="1:16" ht="13.5" x14ac:dyDescent="0.2">
      <c r="A25" s="53">
        <v>20</v>
      </c>
      <c r="B25" s="54" t="s">
        <v>67</v>
      </c>
      <c r="C25" s="98">
        <v>2</v>
      </c>
      <c r="D25" s="98">
        <v>2.23</v>
      </c>
      <c r="E25" s="98">
        <v>158</v>
      </c>
      <c r="F25" s="98">
        <v>186</v>
      </c>
      <c r="G25" s="98">
        <v>0</v>
      </c>
      <c r="H25" s="98">
        <v>0</v>
      </c>
      <c r="I25" s="98">
        <v>2</v>
      </c>
      <c r="J25" s="98">
        <v>3.4</v>
      </c>
      <c r="K25" s="98">
        <v>0</v>
      </c>
      <c r="L25" s="98">
        <v>0</v>
      </c>
      <c r="M25" s="98">
        <v>0</v>
      </c>
      <c r="N25" s="98">
        <v>0</v>
      </c>
      <c r="O25" s="98">
        <f t="shared" si="2"/>
        <v>162</v>
      </c>
      <c r="P25" s="98">
        <f t="shared" si="3"/>
        <v>191.63</v>
      </c>
    </row>
    <row r="26" spans="1:16" ht="13.5" x14ac:dyDescent="0.2">
      <c r="A26" s="53">
        <v>21</v>
      </c>
      <c r="B26" s="54" t="s">
        <v>50</v>
      </c>
      <c r="C26" s="98">
        <v>160</v>
      </c>
      <c r="D26" s="98">
        <v>53</v>
      </c>
      <c r="E26" s="98">
        <v>917</v>
      </c>
      <c r="F26" s="98">
        <v>215</v>
      </c>
      <c r="G26" s="98">
        <v>4</v>
      </c>
      <c r="H26" s="98">
        <v>0.65</v>
      </c>
      <c r="I26" s="98">
        <v>232</v>
      </c>
      <c r="J26" s="98">
        <v>124</v>
      </c>
      <c r="K26" s="98">
        <v>2</v>
      </c>
      <c r="L26" s="98">
        <v>7</v>
      </c>
      <c r="M26" s="98">
        <v>544</v>
      </c>
      <c r="N26" s="98">
        <v>345</v>
      </c>
      <c r="O26" s="98">
        <f t="shared" si="2"/>
        <v>1859</v>
      </c>
      <c r="P26" s="98">
        <f t="shared" si="3"/>
        <v>744.65</v>
      </c>
    </row>
    <row r="27" spans="1:16" ht="13.5" x14ac:dyDescent="0.2">
      <c r="A27" s="257"/>
      <c r="B27" s="191" t="s">
        <v>351</v>
      </c>
      <c r="C27" s="256">
        <f>SUM(C6:C26)</f>
        <v>21154.668400000002</v>
      </c>
      <c r="D27" s="256">
        <f t="shared" ref="D27:P27" si="4">SUM(D6:D26)</f>
        <v>35106.528400000003</v>
      </c>
      <c r="E27" s="256">
        <f t="shared" si="4"/>
        <v>165027.18549999999</v>
      </c>
      <c r="F27" s="256">
        <f t="shared" si="4"/>
        <v>290233.18649999995</v>
      </c>
      <c r="G27" s="256">
        <f t="shared" si="4"/>
        <v>4248</v>
      </c>
      <c r="H27" s="256">
        <f t="shared" si="4"/>
        <v>6921.5</v>
      </c>
      <c r="I27" s="256">
        <f t="shared" si="4"/>
        <v>32311.870600000002</v>
      </c>
      <c r="J27" s="256">
        <f t="shared" si="4"/>
        <v>136482.88440000001</v>
      </c>
      <c r="K27" s="256">
        <f t="shared" si="4"/>
        <v>371.02589999999998</v>
      </c>
      <c r="L27" s="256">
        <f t="shared" si="4"/>
        <v>3061.2273</v>
      </c>
      <c r="M27" s="256">
        <f t="shared" si="4"/>
        <v>55844.864199999996</v>
      </c>
      <c r="N27" s="256">
        <f t="shared" si="4"/>
        <v>198786.79009999998</v>
      </c>
      <c r="O27" s="256">
        <f t="shared" si="4"/>
        <v>278957.61459999997</v>
      </c>
      <c r="P27" s="256">
        <f t="shared" si="4"/>
        <v>670592.11670000013</v>
      </c>
    </row>
    <row r="28" spans="1:16" ht="13.5" x14ac:dyDescent="0.2">
      <c r="A28" s="53">
        <v>22</v>
      </c>
      <c r="B28" s="54" t="s">
        <v>47</v>
      </c>
      <c r="C28" s="98">
        <v>110</v>
      </c>
      <c r="D28" s="98">
        <v>541</v>
      </c>
      <c r="E28" s="98">
        <v>4595</v>
      </c>
      <c r="F28" s="98">
        <v>6370</v>
      </c>
      <c r="G28" s="98">
        <v>3</v>
      </c>
      <c r="H28" s="98">
        <v>18</v>
      </c>
      <c r="I28" s="98">
        <v>606</v>
      </c>
      <c r="J28" s="98">
        <v>3492</v>
      </c>
      <c r="K28" s="98">
        <v>0</v>
      </c>
      <c r="L28" s="98">
        <v>0</v>
      </c>
      <c r="M28" s="98">
        <v>0</v>
      </c>
      <c r="N28" s="98">
        <v>0</v>
      </c>
      <c r="O28" s="98">
        <f t="shared" si="2"/>
        <v>5314</v>
      </c>
      <c r="P28" s="98">
        <f t="shared" si="3"/>
        <v>10421</v>
      </c>
    </row>
    <row r="29" spans="1:16" ht="13.5" x14ac:dyDescent="0.2">
      <c r="A29" s="53">
        <v>23</v>
      </c>
      <c r="B29" s="54" t="s">
        <v>202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f t="shared" si="2"/>
        <v>0</v>
      </c>
      <c r="P29" s="98">
        <f t="shared" si="3"/>
        <v>0</v>
      </c>
    </row>
    <row r="30" spans="1:16" ht="13.5" x14ac:dyDescent="0.2">
      <c r="A30" s="53">
        <v>24</v>
      </c>
      <c r="B30" s="54" t="s">
        <v>203</v>
      </c>
      <c r="C30" s="98">
        <v>22</v>
      </c>
      <c r="D30" s="98">
        <v>286</v>
      </c>
      <c r="E30" s="98">
        <v>9</v>
      </c>
      <c r="F30" s="98">
        <v>23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f t="shared" si="2"/>
        <v>31</v>
      </c>
      <c r="P30" s="98">
        <f t="shared" si="3"/>
        <v>309</v>
      </c>
    </row>
    <row r="31" spans="1:16" ht="13.5" x14ac:dyDescent="0.2">
      <c r="A31" s="53">
        <v>25</v>
      </c>
      <c r="B31" s="54" t="s">
        <v>51</v>
      </c>
      <c r="C31" s="98">
        <v>2</v>
      </c>
      <c r="D31" s="98">
        <v>31.15</v>
      </c>
      <c r="E31" s="98">
        <v>13</v>
      </c>
      <c r="F31" s="98">
        <v>60.65</v>
      </c>
      <c r="G31" s="98">
        <v>0</v>
      </c>
      <c r="H31" s="98">
        <v>0</v>
      </c>
      <c r="I31" s="98">
        <v>1</v>
      </c>
      <c r="J31" s="98">
        <v>7.64</v>
      </c>
      <c r="K31" s="98">
        <v>0</v>
      </c>
      <c r="L31" s="98">
        <v>0</v>
      </c>
      <c r="M31" s="98">
        <v>0</v>
      </c>
      <c r="N31" s="98">
        <v>0</v>
      </c>
      <c r="O31" s="98">
        <f t="shared" si="2"/>
        <v>16</v>
      </c>
      <c r="P31" s="98">
        <f t="shared" si="3"/>
        <v>99.44</v>
      </c>
    </row>
    <row r="32" spans="1:16" ht="13.5" x14ac:dyDescent="0.2">
      <c r="A32" s="53">
        <v>26</v>
      </c>
      <c r="B32" s="54" t="s">
        <v>204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f t="shared" si="2"/>
        <v>0</v>
      </c>
      <c r="P32" s="98">
        <f t="shared" si="3"/>
        <v>0</v>
      </c>
    </row>
    <row r="33" spans="1:16" ht="13.5" x14ac:dyDescent="0.2">
      <c r="A33" s="53">
        <v>27</v>
      </c>
      <c r="B33" s="54" t="s">
        <v>205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f t="shared" si="2"/>
        <v>0</v>
      </c>
      <c r="P33" s="98">
        <f t="shared" si="3"/>
        <v>0</v>
      </c>
    </row>
    <row r="34" spans="1:16" ht="13.5" x14ac:dyDescent="0.2">
      <c r="A34" s="53">
        <v>28</v>
      </c>
      <c r="B34" s="54" t="s">
        <v>206</v>
      </c>
      <c r="C34" s="98">
        <v>66</v>
      </c>
      <c r="D34" s="98">
        <v>541</v>
      </c>
      <c r="E34" s="98">
        <v>93</v>
      </c>
      <c r="F34" s="98">
        <v>226</v>
      </c>
      <c r="G34" s="98">
        <v>1</v>
      </c>
      <c r="H34" s="98">
        <v>2</v>
      </c>
      <c r="I34" s="98">
        <v>20</v>
      </c>
      <c r="J34" s="98">
        <v>59</v>
      </c>
      <c r="K34" s="98">
        <v>0</v>
      </c>
      <c r="L34" s="98">
        <v>0</v>
      </c>
      <c r="M34" s="98">
        <v>0</v>
      </c>
      <c r="N34" s="98">
        <v>0</v>
      </c>
      <c r="O34" s="98">
        <f t="shared" si="2"/>
        <v>180</v>
      </c>
      <c r="P34" s="98">
        <f t="shared" si="3"/>
        <v>828</v>
      </c>
    </row>
    <row r="35" spans="1:16" ht="13.5" x14ac:dyDescent="0.2">
      <c r="A35" s="53">
        <v>29</v>
      </c>
      <c r="B35" s="54" t="s">
        <v>71</v>
      </c>
      <c r="C35" s="98">
        <v>240</v>
      </c>
      <c r="D35" s="98">
        <v>217</v>
      </c>
      <c r="E35" s="98">
        <v>17817</v>
      </c>
      <c r="F35" s="98">
        <v>18211</v>
      </c>
      <c r="G35" s="98">
        <v>47</v>
      </c>
      <c r="H35" s="98">
        <v>16</v>
      </c>
      <c r="I35" s="98">
        <v>991</v>
      </c>
      <c r="J35" s="98">
        <v>4206</v>
      </c>
      <c r="K35" s="98">
        <v>4</v>
      </c>
      <c r="L35" s="98">
        <v>7</v>
      </c>
      <c r="M35" s="98">
        <v>334</v>
      </c>
      <c r="N35" s="98">
        <v>1536</v>
      </c>
      <c r="O35" s="98">
        <f t="shared" si="2"/>
        <v>19433</v>
      </c>
      <c r="P35" s="98">
        <f t="shared" si="3"/>
        <v>24193</v>
      </c>
    </row>
    <row r="36" spans="1:16" ht="13.5" x14ac:dyDescent="0.2">
      <c r="A36" s="53">
        <v>30</v>
      </c>
      <c r="B36" s="54" t="s">
        <v>72</v>
      </c>
      <c r="C36" s="98">
        <v>354</v>
      </c>
      <c r="D36" s="98">
        <v>1376</v>
      </c>
      <c r="E36" s="98">
        <v>7999</v>
      </c>
      <c r="F36" s="98">
        <v>21043</v>
      </c>
      <c r="G36" s="98">
        <v>89</v>
      </c>
      <c r="H36" s="98">
        <v>216</v>
      </c>
      <c r="I36" s="98">
        <v>1350</v>
      </c>
      <c r="J36" s="98">
        <v>8994</v>
      </c>
      <c r="K36" s="98">
        <v>168</v>
      </c>
      <c r="L36" s="98">
        <v>270</v>
      </c>
      <c r="M36" s="98">
        <v>373</v>
      </c>
      <c r="N36" s="98">
        <v>3668</v>
      </c>
      <c r="O36" s="98">
        <f t="shared" si="2"/>
        <v>10333</v>
      </c>
      <c r="P36" s="98">
        <f t="shared" si="3"/>
        <v>35567</v>
      </c>
    </row>
    <row r="37" spans="1:16" ht="13.5" x14ac:dyDescent="0.2">
      <c r="A37" s="53">
        <v>31</v>
      </c>
      <c r="B37" s="54" t="s">
        <v>207</v>
      </c>
      <c r="C37" s="98">
        <v>2</v>
      </c>
      <c r="D37" s="98">
        <v>0.8</v>
      </c>
      <c r="E37" s="98">
        <v>432</v>
      </c>
      <c r="F37" s="98">
        <v>228.87</v>
      </c>
      <c r="G37" s="98">
        <v>0</v>
      </c>
      <c r="H37" s="98">
        <v>0</v>
      </c>
      <c r="I37" s="98">
        <v>10</v>
      </c>
      <c r="J37" s="98">
        <v>6.51</v>
      </c>
      <c r="K37" s="98">
        <v>0</v>
      </c>
      <c r="L37" s="98">
        <v>0</v>
      </c>
      <c r="M37" s="98">
        <v>38</v>
      </c>
      <c r="N37" s="98">
        <v>21.52</v>
      </c>
      <c r="O37" s="98">
        <f t="shared" si="2"/>
        <v>482</v>
      </c>
      <c r="P37" s="98">
        <f t="shared" si="3"/>
        <v>257.7</v>
      </c>
    </row>
    <row r="38" spans="1:16" ht="13.5" x14ac:dyDescent="0.2">
      <c r="A38" s="53">
        <v>32</v>
      </c>
      <c r="B38" s="54" t="s">
        <v>208</v>
      </c>
      <c r="C38" s="98">
        <v>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f t="shared" si="2"/>
        <v>0</v>
      </c>
      <c r="P38" s="98">
        <f t="shared" si="3"/>
        <v>0</v>
      </c>
    </row>
    <row r="39" spans="1:16" ht="13.5" x14ac:dyDescent="0.2">
      <c r="A39" s="53">
        <v>33</v>
      </c>
      <c r="B39" s="54" t="s">
        <v>209</v>
      </c>
      <c r="C39" s="98">
        <v>0</v>
      </c>
      <c r="D39" s="98">
        <v>0</v>
      </c>
      <c r="E39" s="98">
        <v>86</v>
      </c>
      <c r="F39" s="98">
        <v>577</v>
      </c>
      <c r="G39" s="98">
        <v>6</v>
      </c>
      <c r="H39" s="98">
        <v>75</v>
      </c>
      <c r="I39" s="98">
        <v>1</v>
      </c>
      <c r="J39" s="98">
        <v>20</v>
      </c>
      <c r="K39" s="98">
        <v>0</v>
      </c>
      <c r="L39" s="98">
        <v>0</v>
      </c>
      <c r="M39" s="98">
        <v>7</v>
      </c>
      <c r="N39" s="98">
        <v>74</v>
      </c>
      <c r="O39" s="98">
        <f t="shared" si="2"/>
        <v>100</v>
      </c>
      <c r="P39" s="98">
        <f t="shared" si="3"/>
        <v>746</v>
      </c>
    </row>
    <row r="40" spans="1:16" ht="13.5" x14ac:dyDescent="0.2">
      <c r="A40" s="53">
        <v>34</v>
      </c>
      <c r="B40" s="54" t="s">
        <v>210</v>
      </c>
      <c r="C40" s="98">
        <v>4</v>
      </c>
      <c r="D40" s="98">
        <v>49.31</v>
      </c>
      <c r="E40" s="98">
        <v>36</v>
      </c>
      <c r="F40" s="98">
        <v>348.48</v>
      </c>
      <c r="G40" s="98">
        <v>0</v>
      </c>
      <c r="H40" s="98">
        <v>0</v>
      </c>
      <c r="I40" s="98">
        <v>7</v>
      </c>
      <c r="J40" s="98">
        <v>95.21</v>
      </c>
      <c r="K40" s="98">
        <v>0</v>
      </c>
      <c r="L40" s="98">
        <v>0</v>
      </c>
      <c r="M40" s="98">
        <v>21</v>
      </c>
      <c r="N40" s="98">
        <v>84.32</v>
      </c>
      <c r="O40" s="98">
        <f t="shared" si="2"/>
        <v>68</v>
      </c>
      <c r="P40" s="98">
        <f t="shared" si="3"/>
        <v>577.31999999999994</v>
      </c>
    </row>
    <row r="41" spans="1:16" ht="13.5" x14ac:dyDescent="0.2">
      <c r="A41" s="53">
        <v>35</v>
      </c>
      <c r="B41" s="54" t="s">
        <v>211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f t="shared" si="2"/>
        <v>0</v>
      </c>
      <c r="P41" s="98">
        <f t="shared" si="3"/>
        <v>0</v>
      </c>
    </row>
    <row r="42" spans="1:16" ht="13.5" x14ac:dyDescent="0.2">
      <c r="A42" s="53">
        <v>36</v>
      </c>
      <c r="B42" s="54" t="s">
        <v>73</v>
      </c>
      <c r="C42" s="98">
        <v>31</v>
      </c>
      <c r="D42" s="98">
        <v>120</v>
      </c>
      <c r="E42" s="98">
        <v>1450</v>
      </c>
      <c r="F42" s="98">
        <v>4710</v>
      </c>
      <c r="G42" s="98">
        <v>33</v>
      </c>
      <c r="H42" s="98">
        <v>78</v>
      </c>
      <c r="I42" s="98">
        <v>416</v>
      </c>
      <c r="J42" s="98">
        <v>4226</v>
      </c>
      <c r="K42" s="98">
        <v>1</v>
      </c>
      <c r="L42" s="98">
        <v>3</v>
      </c>
      <c r="M42" s="98">
        <v>335</v>
      </c>
      <c r="N42" s="98">
        <v>7870</v>
      </c>
      <c r="O42" s="98">
        <f t="shared" si="2"/>
        <v>2266</v>
      </c>
      <c r="P42" s="98">
        <f t="shared" si="3"/>
        <v>17007</v>
      </c>
    </row>
    <row r="43" spans="1:16" ht="13.5" x14ac:dyDescent="0.2">
      <c r="A43" s="53">
        <v>37</v>
      </c>
      <c r="B43" s="54" t="s">
        <v>212</v>
      </c>
      <c r="C43" s="98">
        <v>2</v>
      </c>
      <c r="D43" s="98">
        <v>9</v>
      </c>
      <c r="E43" s="98">
        <v>3</v>
      </c>
      <c r="F43" s="98">
        <v>22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4</v>
      </c>
      <c r="N43" s="98">
        <v>6</v>
      </c>
      <c r="O43" s="98">
        <f t="shared" si="2"/>
        <v>9</v>
      </c>
      <c r="P43" s="98">
        <f t="shared" si="3"/>
        <v>37</v>
      </c>
    </row>
    <row r="44" spans="1:16" ht="13.5" x14ac:dyDescent="0.2">
      <c r="A44" s="53">
        <v>38</v>
      </c>
      <c r="B44" s="54" t="s">
        <v>213</v>
      </c>
      <c r="C44" s="98">
        <v>5</v>
      </c>
      <c r="D44" s="98">
        <v>1</v>
      </c>
      <c r="E44" s="98">
        <v>4387</v>
      </c>
      <c r="F44" s="98">
        <v>898</v>
      </c>
      <c r="G44" s="98">
        <v>22</v>
      </c>
      <c r="H44" s="98">
        <v>2</v>
      </c>
      <c r="I44" s="98">
        <v>17</v>
      </c>
      <c r="J44" s="98">
        <v>30</v>
      </c>
      <c r="K44" s="98">
        <v>3</v>
      </c>
      <c r="L44" s="98">
        <v>13</v>
      </c>
      <c r="M44" s="98">
        <v>29</v>
      </c>
      <c r="N44" s="98">
        <v>140</v>
      </c>
      <c r="O44" s="98">
        <f t="shared" si="2"/>
        <v>4463</v>
      </c>
      <c r="P44" s="98">
        <f t="shared" si="3"/>
        <v>1084</v>
      </c>
    </row>
    <row r="45" spans="1:16" ht="13.5" x14ac:dyDescent="0.2">
      <c r="A45" s="53">
        <v>39</v>
      </c>
      <c r="B45" s="54" t="s">
        <v>214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8">
        <f t="shared" si="2"/>
        <v>0</v>
      </c>
      <c r="P45" s="98">
        <f t="shared" si="3"/>
        <v>0</v>
      </c>
    </row>
    <row r="46" spans="1:16" ht="13.5" x14ac:dyDescent="0.2">
      <c r="A46" s="53">
        <v>40</v>
      </c>
      <c r="B46" s="54" t="s">
        <v>77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f t="shared" si="2"/>
        <v>0</v>
      </c>
      <c r="P46" s="98">
        <f t="shared" si="3"/>
        <v>0</v>
      </c>
    </row>
    <row r="47" spans="1:16" ht="13.5" x14ac:dyDescent="0.2">
      <c r="A47" s="53">
        <v>41</v>
      </c>
      <c r="B47" s="54" t="s">
        <v>215</v>
      </c>
      <c r="C47" s="98">
        <v>0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f t="shared" si="2"/>
        <v>0</v>
      </c>
      <c r="P47" s="98">
        <f t="shared" si="3"/>
        <v>0</v>
      </c>
    </row>
    <row r="48" spans="1:16" ht="13.5" x14ac:dyDescent="0.2">
      <c r="A48" s="53">
        <v>42</v>
      </c>
      <c r="B48" s="54" t="s">
        <v>76</v>
      </c>
      <c r="C48" s="98">
        <v>1</v>
      </c>
      <c r="D48" s="98">
        <v>0.9</v>
      </c>
      <c r="E48" s="98">
        <v>15</v>
      </c>
      <c r="F48" s="98">
        <v>325.45</v>
      </c>
      <c r="G48" s="98">
        <v>0</v>
      </c>
      <c r="H48" s="98">
        <v>0</v>
      </c>
      <c r="I48" s="98">
        <v>3</v>
      </c>
      <c r="J48" s="98">
        <v>9.19</v>
      </c>
      <c r="K48" s="98">
        <v>0</v>
      </c>
      <c r="L48" s="98">
        <v>0</v>
      </c>
      <c r="M48" s="98">
        <v>26</v>
      </c>
      <c r="N48" s="98">
        <v>2650.54</v>
      </c>
      <c r="O48" s="98">
        <f t="shared" si="2"/>
        <v>45</v>
      </c>
      <c r="P48" s="98">
        <f t="shared" si="3"/>
        <v>2986.08</v>
      </c>
    </row>
    <row r="49" spans="1:16" ht="13.5" x14ac:dyDescent="0.2">
      <c r="A49" s="257"/>
      <c r="B49" s="191" t="s">
        <v>313</v>
      </c>
      <c r="C49" s="256">
        <f>SUM(C28:C48)</f>
        <v>839</v>
      </c>
      <c r="D49" s="256">
        <f t="shared" ref="D49:P49" si="5">SUM(D28:D48)</f>
        <v>3173.1600000000003</v>
      </c>
      <c r="E49" s="256">
        <f t="shared" si="5"/>
        <v>36935</v>
      </c>
      <c r="F49" s="256">
        <f t="shared" si="5"/>
        <v>53043.450000000004</v>
      </c>
      <c r="G49" s="256">
        <f t="shared" si="5"/>
        <v>201</v>
      </c>
      <c r="H49" s="256">
        <f t="shared" si="5"/>
        <v>407</v>
      </c>
      <c r="I49" s="256">
        <f t="shared" si="5"/>
        <v>3422</v>
      </c>
      <c r="J49" s="256">
        <f t="shared" si="5"/>
        <v>21145.549999999996</v>
      </c>
      <c r="K49" s="256">
        <f t="shared" si="5"/>
        <v>176</v>
      </c>
      <c r="L49" s="256">
        <f t="shared" si="5"/>
        <v>293</v>
      </c>
      <c r="M49" s="256">
        <f t="shared" si="5"/>
        <v>1167</v>
      </c>
      <c r="N49" s="256">
        <f t="shared" si="5"/>
        <v>16050.380000000001</v>
      </c>
      <c r="O49" s="256">
        <f t="shared" si="5"/>
        <v>42740</v>
      </c>
      <c r="P49" s="256">
        <f t="shared" si="5"/>
        <v>94112.540000000008</v>
      </c>
    </row>
    <row r="50" spans="1:16" ht="13.5" x14ac:dyDescent="0.2">
      <c r="A50" s="53">
        <v>43</v>
      </c>
      <c r="B50" s="54" t="s">
        <v>46</v>
      </c>
      <c r="C50" s="98">
        <v>1504</v>
      </c>
      <c r="D50" s="98">
        <v>640</v>
      </c>
      <c r="E50" s="98">
        <v>22573</v>
      </c>
      <c r="F50" s="98">
        <v>8027</v>
      </c>
      <c r="G50" s="98">
        <v>537</v>
      </c>
      <c r="H50" s="98">
        <v>327</v>
      </c>
      <c r="I50" s="98">
        <v>1950</v>
      </c>
      <c r="J50" s="98">
        <v>562</v>
      </c>
      <c r="K50" s="98">
        <v>0</v>
      </c>
      <c r="L50" s="98">
        <v>0</v>
      </c>
      <c r="M50" s="98">
        <v>8325</v>
      </c>
      <c r="N50" s="98">
        <v>15632</v>
      </c>
      <c r="O50" s="98">
        <f t="shared" si="2"/>
        <v>34889</v>
      </c>
      <c r="P50" s="98">
        <f t="shared" si="3"/>
        <v>25188</v>
      </c>
    </row>
    <row r="51" spans="1:16" ht="13.5" x14ac:dyDescent="0.2">
      <c r="A51" s="53">
        <v>44</v>
      </c>
      <c r="B51" s="54" t="s">
        <v>216</v>
      </c>
      <c r="C51" s="98">
        <v>120</v>
      </c>
      <c r="D51" s="98">
        <v>72</v>
      </c>
      <c r="E51" s="98">
        <v>11150</v>
      </c>
      <c r="F51" s="98">
        <v>4592</v>
      </c>
      <c r="G51" s="98">
        <v>0</v>
      </c>
      <c r="H51" s="98">
        <v>0</v>
      </c>
      <c r="I51" s="98">
        <v>858</v>
      </c>
      <c r="J51" s="98">
        <v>566</v>
      </c>
      <c r="K51" s="98">
        <v>0</v>
      </c>
      <c r="L51" s="98">
        <v>0</v>
      </c>
      <c r="M51" s="98">
        <v>26152</v>
      </c>
      <c r="N51" s="98">
        <v>8188</v>
      </c>
      <c r="O51" s="98">
        <f t="shared" si="2"/>
        <v>38280</v>
      </c>
      <c r="P51" s="98">
        <f t="shared" si="3"/>
        <v>13418</v>
      </c>
    </row>
    <row r="52" spans="1:16" ht="13.5" x14ac:dyDescent="0.2">
      <c r="A52" s="53">
        <v>45</v>
      </c>
      <c r="B52" s="54" t="s">
        <v>52</v>
      </c>
      <c r="C52" s="98">
        <v>2532</v>
      </c>
      <c r="D52" s="98">
        <v>1312.16</v>
      </c>
      <c r="E52" s="98">
        <v>12770</v>
      </c>
      <c r="F52" s="98">
        <v>15397.77</v>
      </c>
      <c r="G52" s="98">
        <v>5</v>
      </c>
      <c r="H52" s="98">
        <v>4.5599999999999996</v>
      </c>
      <c r="I52" s="98">
        <v>1049</v>
      </c>
      <c r="J52" s="98">
        <v>972.62</v>
      </c>
      <c r="K52" s="98">
        <v>3</v>
      </c>
      <c r="L52" s="98">
        <v>0.22</v>
      </c>
      <c r="M52" s="98">
        <v>321</v>
      </c>
      <c r="N52" s="98">
        <v>867.81</v>
      </c>
      <c r="O52" s="98">
        <f t="shared" si="2"/>
        <v>16680</v>
      </c>
      <c r="P52" s="98">
        <f t="shared" si="3"/>
        <v>18555.140000000003</v>
      </c>
    </row>
    <row r="53" spans="1:16" ht="13.5" x14ac:dyDescent="0.2">
      <c r="A53" s="257"/>
      <c r="B53" s="191" t="s">
        <v>352</v>
      </c>
      <c r="C53" s="256">
        <f>SUM(C50:C52)</f>
        <v>4156</v>
      </c>
      <c r="D53" s="256">
        <f t="shared" ref="D53:P53" si="6">SUM(D50:D52)</f>
        <v>2024.16</v>
      </c>
      <c r="E53" s="256">
        <f t="shared" si="6"/>
        <v>46493</v>
      </c>
      <c r="F53" s="256">
        <f t="shared" si="6"/>
        <v>28016.77</v>
      </c>
      <c r="G53" s="256">
        <f t="shared" si="6"/>
        <v>542</v>
      </c>
      <c r="H53" s="256">
        <f t="shared" si="6"/>
        <v>331.56</v>
      </c>
      <c r="I53" s="256">
        <f t="shared" si="6"/>
        <v>3857</v>
      </c>
      <c r="J53" s="256">
        <f t="shared" si="6"/>
        <v>2100.62</v>
      </c>
      <c r="K53" s="256">
        <f t="shared" si="6"/>
        <v>3</v>
      </c>
      <c r="L53" s="256">
        <f t="shared" si="6"/>
        <v>0.22</v>
      </c>
      <c r="M53" s="256">
        <f t="shared" si="6"/>
        <v>34798</v>
      </c>
      <c r="N53" s="256">
        <f t="shared" si="6"/>
        <v>24687.81</v>
      </c>
      <c r="O53" s="256">
        <f t="shared" si="6"/>
        <v>89849</v>
      </c>
      <c r="P53" s="256">
        <f t="shared" si="6"/>
        <v>57161.14</v>
      </c>
    </row>
    <row r="54" spans="1:16" ht="13.5" x14ac:dyDescent="0.2">
      <c r="A54" s="53">
        <v>46</v>
      </c>
      <c r="B54" s="54" t="s">
        <v>314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f t="shared" si="2"/>
        <v>0</v>
      </c>
      <c r="P54" s="98">
        <f t="shared" si="3"/>
        <v>0</v>
      </c>
    </row>
    <row r="55" spans="1:16" ht="13.5" x14ac:dyDescent="0.2">
      <c r="A55" s="53">
        <v>47</v>
      </c>
      <c r="B55" s="54" t="s">
        <v>241</v>
      </c>
      <c r="C55" s="98">
        <v>1102.2822000000001</v>
      </c>
      <c r="D55" s="98">
        <v>253.98670000000001</v>
      </c>
      <c r="E55" s="98">
        <v>45589.106800000001</v>
      </c>
      <c r="F55" s="98">
        <v>24033.366000000002</v>
      </c>
      <c r="G55" s="98">
        <v>1942.5464999999999</v>
      </c>
      <c r="H55" s="98">
        <v>610.37120000000004</v>
      </c>
      <c r="I55" s="98">
        <v>2103.1705000000002</v>
      </c>
      <c r="J55" s="98">
        <v>1372.3313000000001</v>
      </c>
      <c r="K55" s="98">
        <v>0</v>
      </c>
      <c r="L55" s="98">
        <v>0</v>
      </c>
      <c r="M55" s="98">
        <v>8216.9215000000004</v>
      </c>
      <c r="N55" s="98">
        <v>4026.6429000000003</v>
      </c>
      <c r="O55" s="98">
        <f t="shared" si="2"/>
        <v>58954.027499999997</v>
      </c>
      <c r="P55" s="98">
        <f t="shared" si="3"/>
        <v>30296.698100000005</v>
      </c>
    </row>
    <row r="56" spans="1:16" ht="13.5" x14ac:dyDescent="0.2">
      <c r="A56" s="53">
        <v>48</v>
      </c>
      <c r="B56" s="54" t="s">
        <v>315</v>
      </c>
      <c r="C56" s="98">
        <v>0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  <c r="L56" s="98">
        <v>0</v>
      </c>
      <c r="M56" s="98">
        <v>0</v>
      </c>
      <c r="N56" s="98">
        <v>0</v>
      </c>
      <c r="O56" s="98">
        <f t="shared" si="2"/>
        <v>0</v>
      </c>
      <c r="P56" s="98">
        <f t="shared" si="3"/>
        <v>0</v>
      </c>
    </row>
    <row r="57" spans="1:16" ht="13.5" x14ac:dyDescent="0.2">
      <c r="A57" s="53">
        <v>49</v>
      </c>
      <c r="B57" s="54" t="s">
        <v>350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f t="shared" si="2"/>
        <v>0</v>
      </c>
      <c r="P57" s="98">
        <f t="shared" si="3"/>
        <v>0</v>
      </c>
    </row>
    <row r="58" spans="1:16" ht="13.5" x14ac:dyDescent="0.2">
      <c r="A58" s="257"/>
      <c r="B58" s="191" t="s">
        <v>316</v>
      </c>
      <c r="C58" s="256">
        <f>SUM(C54:C57)</f>
        <v>1102.2822000000001</v>
      </c>
      <c r="D58" s="256">
        <f t="shared" ref="D58:P58" si="7">SUM(D54:D57)</f>
        <v>253.98670000000001</v>
      </c>
      <c r="E58" s="256">
        <f t="shared" si="7"/>
        <v>45589.106800000001</v>
      </c>
      <c r="F58" s="256">
        <f t="shared" si="7"/>
        <v>24033.366000000002</v>
      </c>
      <c r="G58" s="256">
        <f t="shared" si="7"/>
        <v>1942.5464999999999</v>
      </c>
      <c r="H58" s="256">
        <f t="shared" si="7"/>
        <v>610.37120000000004</v>
      </c>
      <c r="I58" s="256">
        <f t="shared" si="7"/>
        <v>2103.1705000000002</v>
      </c>
      <c r="J58" s="256">
        <f t="shared" si="7"/>
        <v>1372.3313000000001</v>
      </c>
      <c r="K58" s="256">
        <f t="shared" si="7"/>
        <v>0</v>
      </c>
      <c r="L58" s="256">
        <f t="shared" si="7"/>
        <v>0</v>
      </c>
      <c r="M58" s="256">
        <f t="shared" si="7"/>
        <v>8216.9215000000004</v>
      </c>
      <c r="N58" s="256">
        <f t="shared" si="7"/>
        <v>4026.6429000000003</v>
      </c>
      <c r="O58" s="256">
        <f t="shared" si="7"/>
        <v>58954.027499999997</v>
      </c>
      <c r="P58" s="256">
        <f t="shared" si="7"/>
        <v>30296.698100000005</v>
      </c>
    </row>
    <row r="59" spans="1:16" ht="13.5" x14ac:dyDescent="0.2">
      <c r="A59" s="257"/>
      <c r="B59" s="191" t="s">
        <v>242</v>
      </c>
      <c r="C59" s="256">
        <f>C58+C53+C49+C27</f>
        <v>27251.950600000004</v>
      </c>
      <c r="D59" s="256">
        <f t="shared" ref="D59:P59" si="8">D58+D53+D49+D27</f>
        <v>40557.835100000004</v>
      </c>
      <c r="E59" s="256">
        <f t="shared" si="8"/>
        <v>294044.29229999997</v>
      </c>
      <c r="F59" s="256">
        <f t="shared" si="8"/>
        <v>395326.77249999996</v>
      </c>
      <c r="G59" s="256">
        <f t="shared" si="8"/>
        <v>6933.5465000000004</v>
      </c>
      <c r="H59" s="256">
        <f t="shared" si="8"/>
        <v>8270.4311999999991</v>
      </c>
      <c r="I59" s="256">
        <f t="shared" si="8"/>
        <v>41694.041100000002</v>
      </c>
      <c r="J59" s="256">
        <f t="shared" si="8"/>
        <v>161101.38570000001</v>
      </c>
      <c r="K59" s="256">
        <f t="shared" si="8"/>
        <v>550.02589999999998</v>
      </c>
      <c r="L59" s="256">
        <f t="shared" si="8"/>
        <v>3354.4472999999998</v>
      </c>
      <c r="M59" s="256">
        <f t="shared" si="8"/>
        <v>100026.78569999999</v>
      </c>
      <c r="N59" s="256">
        <f t="shared" si="8"/>
        <v>243551.62299999999</v>
      </c>
      <c r="O59" s="256">
        <f t="shared" si="8"/>
        <v>470500.64209999994</v>
      </c>
      <c r="P59" s="256">
        <f t="shared" si="8"/>
        <v>852162.49480000022</v>
      </c>
    </row>
  </sheetData>
  <mergeCells count="12">
    <mergeCell ref="K4:L4"/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</mergeCells>
  <conditionalFormatting sqref="M3">
    <cfRule type="cellIs" dxfId="5" priority="7" operator="lessThan">
      <formula>0</formula>
    </cfRule>
  </conditionalFormatting>
  <pageMargins left="0.2" right="0.2" top="0.5" bottom="0.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9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A21" sqref="A21:XFD21"/>
    </sheetView>
  </sheetViews>
  <sheetFormatPr defaultRowHeight="12.75" x14ac:dyDescent="0.2"/>
  <cols>
    <col min="1" max="1" width="4.7109375" style="111" customWidth="1"/>
    <col min="2" max="2" width="24.42578125" style="111" bestFit="1" customWidth="1"/>
    <col min="3" max="3" width="9.42578125" style="113" bestFit="1" customWidth="1"/>
    <col min="4" max="4" width="9.140625" style="113" customWidth="1"/>
    <col min="5" max="5" width="9.42578125" style="113" bestFit="1" customWidth="1"/>
    <col min="6" max="6" width="11.5703125" style="113" bestFit="1" customWidth="1"/>
    <col min="7" max="7" width="9.42578125" style="113" bestFit="1" customWidth="1"/>
    <col min="8" max="8" width="10.5703125" style="113" bestFit="1" customWidth="1"/>
    <col min="9" max="9" width="9.42578125" style="113" bestFit="1" customWidth="1"/>
    <col min="10" max="10" width="9.28515625" style="113" customWidth="1"/>
    <col min="11" max="11" width="9.42578125" style="113" bestFit="1" customWidth="1"/>
    <col min="12" max="12" width="8.28515625" style="113" customWidth="1"/>
    <col min="13" max="13" width="9.42578125" style="113" bestFit="1" customWidth="1"/>
    <col min="14" max="14" width="9.140625" style="113" customWidth="1"/>
    <col min="15" max="15" width="9.42578125" style="113" bestFit="1" customWidth="1"/>
    <col min="16" max="16" width="9.85546875" style="113" customWidth="1"/>
    <col min="17" max="16384" width="9.140625" style="111"/>
  </cols>
  <sheetData>
    <row r="1" spans="1:16" ht="15.75" customHeight="1" x14ac:dyDescent="0.2">
      <c r="A1" s="452" t="s">
        <v>342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16" ht="14.25" x14ac:dyDescent="0.2">
      <c r="A2" s="44" t="s">
        <v>117</v>
      </c>
      <c r="B2" s="44"/>
      <c r="C2" s="105"/>
      <c r="D2" s="105"/>
      <c r="E2" s="105"/>
      <c r="F2" s="105"/>
    </row>
    <row r="3" spans="1:16" ht="15" customHeight="1" x14ac:dyDescent="0.2">
      <c r="A3" s="33"/>
      <c r="B3" s="367" t="s">
        <v>12</v>
      </c>
      <c r="C3" s="367"/>
      <c r="D3" s="367"/>
      <c r="M3" s="476" t="s">
        <v>181</v>
      </c>
      <c r="N3" s="476"/>
    </row>
    <row r="4" spans="1:16" x14ac:dyDescent="0.2">
      <c r="A4" s="478" t="s">
        <v>217</v>
      </c>
      <c r="B4" s="478" t="s">
        <v>3</v>
      </c>
      <c r="C4" s="481" t="s">
        <v>27</v>
      </c>
      <c r="D4" s="482"/>
      <c r="E4" s="477" t="s">
        <v>178</v>
      </c>
      <c r="F4" s="477"/>
      <c r="G4" s="481" t="s">
        <v>28</v>
      </c>
      <c r="H4" s="482"/>
      <c r="I4" s="477" t="s">
        <v>26</v>
      </c>
      <c r="J4" s="477"/>
      <c r="K4" s="481" t="s">
        <v>179</v>
      </c>
      <c r="L4" s="482"/>
      <c r="M4" s="477" t="s">
        <v>29</v>
      </c>
      <c r="N4" s="477"/>
      <c r="O4" s="477" t="s">
        <v>0</v>
      </c>
      <c r="P4" s="477"/>
    </row>
    <row r="5" spans="1:16" ht="13.5" x14ac:dyDescent="0.2">
      <c r="A5" s="479"/>
      <c r="B5" s="480"/>
      <c r="C5" s="133" t="s">
        <v>30</v>
      </c>
      <c r="D5" s="133" t="s">
        <v>17</v>
      </c>
      <c r="E5" s="133" t="s">
        <v>30</v>
      </c>
      <c r="F5" s="133" t="s">
        <v>17</v>
      </c>
      <c r="G5" s="133" t="s">
        <v>30</v>
      </c>
      <c r="H5" s="133" t="s">
        <v>17</v>
      </c>
      <c r="I5" s="133" t="s">
        <v>30</v>
      </c>
      <c r="J5" s="133" t="s">
        <v>17</v>
      </c>
      <c r="K5" s="133" t="s">
        <v>30</v>
      </c>
      <c r="L5" s="133" t="s">
        <v>17</v>
      </c>
      <c r="M5" s="133" t="s">
        <v>30</v>
      </c>
      <c r="N5" s="133" t="s">
        <v>17</v>
      </c>
      <c r="O5" s="134" t="s">
        <v>22</v>
      </c>
      <c r="P5" s="134" t="s">
        <v>23</v>
      </c>
    </row>
    <row r="6" spans="1:16" ht="15" customHeight="1" x14ac:dyDescent="0.2">
      <c r="A6" s="53">
        <v>1</v>
      </c>
      <c r="B6" s="54" t="s">
        <v>55</v>
      </c>
      <c r="C6" s="98">
        <v>27</v>
      </c>
      <c r="D6" s="98">
        <v>128</v>
      </c>
      <c r="E6" s="98">
        <v>98</v>
      </c>
      <c r="F6" s="98">
        <v>295</v>
      </c>
      <c r="G6" s="98">
        <v>0</v>
      </c>
      <c r="H6" s="98">
        <v>0</v>
      </c>
      <c r="I6" s="98">
        <v>25</v>
      </c>
      <c r="J6" s="98">
        <v>328</v>
      </c>
      <c r="K6" s="98">
        <v>0</v>
      </c>
      <c r="L6" s="98">
        <v>0</v>
      </c>
      <c r="M6" s="98">
        <v>20</v>
      </c>
      <c r="N6" s="98">
        <v>281</v>
      </c>
      <c r="O6" s="98">
        <f t="shared" ref="O6" si="0">C6+E6+G6+I6+K6+M6</f>
        <v>170</v>
      </c>
      <c r="P6" s="98">
        <f t="shared" ref="P6" si="1">D6+F6+H6+J6+L6+N6</f>
        <v>1032</v>
      </c>
    </row>
    <row r="7" spans="1:16" ht="13.5" x14ac:dyDescent="0.2">
      <c r="A7" s="53">
        <v>2</v>
      </c>
      <c r="B7" s="54" t="s">
        <v>56</v>
      </c>
      <c r="C7" s="98">
        <v>5</v>
      </c>
      <c r="D7" s="98">
        <v>29</v>
      </c>
      <c r="E7" s="98">
        <v>41</v>
      </c>
      <c r="F7" s="98">
        <v>102</v>
      </c>
      <c r="G7" s="98">
        <v>0</v>
      </c>
      <c r="H7" s="98">
        <v>0</v>
      </c>
      <c r="I7" s="98">
        <v>36</v>
      </c>
      <c r="J7" s="98">
        <v>179</v>
      </c>
      <c r="K7" s="98">
        <v>0</v>
      </c>
      <c r="L7" s="98">
        <v>0</v>
      </c>
      <c r="M7" s="98">
        <v>90</v>
      </c>
      <c r="N7" s="98">
        <v>164</v>
      </c>
      <c r="O7" s="98">
        <f t="shared" ref="O7:O57" si="2">C7+E7+G7+I7+K7+M7</f>
        <v>172</v>
      </c>
      <c r="P7" s="98">
        <f t="shared" ref="P7:P57" si="3">D7+F7+H7+J7+L7+N7</f>
        <v>474</v>
      </c>
    </row>
    <row r="8" spans="1:16" ht="13.5" x14ac:dyDescent="0.2">
      <c r="A8" s="53">
        <v>3</v>
      </c>
      <c r="B8" s="54" t="s">
        <v>57</v>
      </c>
      <c r="C8" s="98">
        <v>350</v>
      </c>
      <c r="D8" s="98">
        <v>365</v>
      </c>
      <c r="E8" s="98">
        <v>955</v>
      </c>
      <c r="F8" s="98">
        <v>1910</v>
      </c>
      <c r="G8" s="98">
        <v>5</v>
      </c>
      <c r="H8" s="98">
        <v>13</v>
      </c>
      <c r="I8" s="98">
        <v>382</v>
      </c>
      <c r="J8" s="98">
        <v>3988</v>
      </c>
      <c r="K8" s="98">
        <v>0</v>
      </c>
      <c r="L8" s="98">
        <v>0</v>
      </c>
      <c r="M8" s="98">
        <v>1312</v>
      </c>
      <c r="N8" s="98">
        <v>19680</v>
      </c>
      <c r="O8" s="98">
        <f t="shared" si="2"/>
        <v>3004</v>
      </c>
      <c r="P8" s="98">
        <f t="shared" si="3"/>
        <v>25956</v>
      </c>
    </row>
    <row r="9" spans="1:16" ht="13.5" x14ac:dyDescent="0.2">
      <c r="A9" s="53">
        <v>4</v>
      </c>
      <c r="B9" s="54" t="s">
        <v>58</v>
      </c>
      <c r="C9" s="98">
        <v>163</v>
      </c>
      <c r="D9" s="98">
        <v>465</v>
      </c>
      <c r="E9" s="98">
        <v>5124</v>
      </c>
      <c r="F9" s="98">
        <v>11011</v>
      </c>
      <c r="G9" s="98">
        <v>5</v>
      </c>
      <c r="H9" s="98">
        <v>26</v>
      </c>
      <c r="I9" s="98">
        <v>295</v>
      </c>
      <c r="J9" s="98">
        <v>15265</v>
      </c>
      <c r="K9" s="98">
        <v>1</v>
      </c>
      <c r="L9" s="98">
        <v>2</v>
      </c>
      <c r="M9" s="98">
        <v>111</v>
      </c>
      <c r="N9" s="98">
        <v>791</v>
      </c>
      <c r="O9" s="98">
        <f t="shared" si="2"/>
        <v>5699</v>
      </c>
      <c r="P9" s="98">
        <f t="shared" si="3"/>
        <v>27560</v>
      </c>
    </row>
    <row r="10" spans="1:16" ht="13.5" x14ac:dyDescent="0.2">
      <c r="A10" s="53">
        <v>5</v>
      </c>
      <c r="B10" s="54" t="s">
        <v>59</v>
      </c>
      <c r="C10" s="98">
        <v>53</v>
      </c>
      <c r="D10" s="98">
        <v>69.13</v>
      </c>
      <c r="E10" s="98">
        <v>1040</v>
      </c>
      <c r="F10" s="98">
        <v>2102</v>
      </c>
      <c r="G10" s="98">
        <v>30</v>
      </c>
      <c r="H10" s="98">
        <v>32</v>
      </c>
      <c r="I10" s="98">
        <v>488</v>
      </c>
      <c r="J10" s="98">
        <v>1655</v>
      </c>
      <c r="K10" s="98">
        <v>0</v>
      </c>
      <c r="L10" s="98">
        <v>0</v>
      </c>
      <c r="M10" s="98">
        <v>213</v>
      </c>
      <c r="N10" s="98">
        <v>1277</v>
      </c>
      <c r="O10" s="98">
        <f t="shared" si="2"/>
        <v>1824</v>
      </c>
      <c r="P10" s="98">
        <f t="shared" si="3"/>
        <v>5135.13</v>
      </c>
    </row>
    <row r="11" spans="1:16" ht="13.5" x14ac:dyDescent="0.2">
      <c r="A11" s="53">
        <v>6</v>
      </c>
      <c r="B11" s="54" t="s">
        <v>60</v>
      </c>
      <c r="C11" s="98">
        <v>4</v>
      </c>
      <c r="D11" s="98">
        <v>4</v>
      </c>
      <c r="E11" s="98">
        <v>69</v>
      </c>
      <c r="F11" s="98">
        <v>446</v>
      </c>
      <c r="G11" s="98">
        <v>0</v>
      </c>
      <c r="H11" s="98">
        <v>0</v>
      </c>
      <c r="I11" s="98">
        <v>17</v>
      </c>
      <c r="J11" s="98">
        <v>8</v>
      </c>
      <c r="K11" s="98">
        <v>0</v>
      </c>
      <c r="L11" s="98">
        <v>0</v>
      </c>
      <c r="M11" s="98">
        <v>5</v>
      </c>
      <c r="N11" s="98">
        <v>5</v>
      </c>
      <c r="O11" s="98">
        <f t="shared" si="2"/>
        <v>95</v>
      </c>
      <c r="P11" s="98">
        <f t="shared" si="3"/>
        <v>463</v>
      </c>
    </row>
    <row r="12" spans="1:16" ht="13.5" x14ac:dyDescent="0.2">
      <c r="A12" s="53">
        <v>7</v>
      </c>
      <c r="B12" s="54" t="s">
        <v>61</v>
      </c>
      <c r="C12" s="98">
        <v>38</v>
      </c>
      <c r="D12" s="98">
        <v>47</v>
      </c>
      <c r="E12" s="98">
        <v>912</v>
      </c>
      <c r="F12" s="98">
        <v>611</v>
      </c>
      <c r="G12" s="98">
        <v>0</v>
      </c>
      <c r="H12" s="98">
        <v>0</v>
      </c>
      <c r="I12" s="98">
        <v>678</v>
      </c>
      <c r="J12" s="98">
        <v>742</v>
      </c>
      <c r="K12" s="98">
        <v>0</v>
      </c>
      <c r="L12" s="98">
        <v>0</v>
      </c>
      <c r="M12" s="98">
        <v>73</v>
      </c>
      <c r="N12" s="98">
        <v>1342</v>
      </c>
      <c r="O12" s="98">
        <f t="shared" si="2"/>
        <v>1701</v>
      </c>
      <c r="P12" s="98">
        <f t="shared" si="3"/>
        <v>2742</v>
      </c>
    </row>
    <row r="13" spans="1:16" ht="13.5" x14ac:dyDescent="0.2">
      <c r="A13" s="53">
        <v>8</v>
      </c>
      <c r="B13" s="54" t="s">
        <v>48</v>
      </c>
      <c r="C13" s="98">
        <v>9</v>
      </c>
      <c r="D13" s="98">
        <v>12</v>
      </c>
      <c r="E13" s="98">
        <v>51</v>
      </c>
      <c r="F13" s="98">
        <v>134</v>
      </c>
      <c r="G13" s="98">
        <v>7</v>
      </c>
      <c r="H13" s="98">
        <v>33</v>
      </c>
      <c r="I13" s="98">
        <v>15</v>
      </c>
      <c r="J13" s="98">
        <v>50</v>
      </c>
      <c r="K13" s="98">
        <v>0</v>
      </c>
      <c r="L13" s="98">
        <v>0</v>
      </c>
      <c r="M13" s="98">
        <v>37</v>
      </c>
      <c r="N13" s="98">
        <v>171</v>
      </c>
      <c r="O13" s="98">
        <f t="shared" si="2"/>
        <v>119</v>
      </c>
      <c r="P13" s="98">
        <f t="shared" si="3"/>
        <v>400</v>
      </c>
    </row>
    <row r="14" spans="1:16" ht="13.5" x14ac:dyDescent="0.2">
      <c r="A14" s="53">
        <v>9</v>
      </c>
      <c r="B14" s="54" t="s">
        <v>49</v>
      </c>
      <c r="C14" s="98">
        <v>1</v>
      </c>
      <c r="D14" s="98">
        <v>2</v>
      </c>
      <c r="E14" s="98">
        <v>46</v>
      </c>
      <c r="F14" s="98">
        <v>128</v>
      </c>
      <c r="G14" s="98">
        <v>0</v>
      </c>
      <c r="H14" s="98">
        <v>0</v>
      </c>
      <c r="I14" s="98">
        <v>11</v>
      </c>
      <c r="J14" s="98">
        <v>74</v>
      </c>
      <c r="K14" s="98">
        <v>0</v>
      </c>
      <c r="L14" s="98">
        <v>0</v>
      </c>
      <c r="M14" s="98">
        <v>18</v>
      </c>
      <c r="N14" s="98">
        <v>116</v>
      </c>
      <c r="O14" s="98">
        <f t="shared" si="2"/>
        <v>76</v>
      </c>
      <c r="P14" s="98">
        <f t="shared" si="3"/>
        <v>320</v>
      </c>
    </row>
    <row r="15" spans="1:16" ht="13.5" x14ac:dyDescent="0.2">
      <c r="A15" s="53">
        <v>10</v>
      </c>
      <c r="B15" s="54" t="s">
        <v>81</v>
      </c>
      <c r="C15" s="98">
        <v>14</v>
      </c>
      <c r="D15" s="98">
        <v>60</v>
      </c>
      <c r="E15" s="98">
        <v>524</v>
      </c>
      <c r="F15" s="98">
        <v>629</v>
      </c>
      <c r="G15" s="98">
        <v>0</v>
      </c>
      <c r="H15" s="98">
        <v>0</v>
      </c>
      <c r="I15" s="98">
        <v>31</v>
      </c>
      <c r="J15" s="98">
        <v>410</v>
      </c>
      <c r="K15" s="98">
        <v>0</v>
      </c>
      <c r="L15" s="98">
        <v>0</v>
      </c>
      <c r="M15" s="98">
        <v>103</v>
      </c>
      <c r="N15" s="98">
        <v>1402</v>
      </c>
      <c r="O15" s="98">
        <f t="shared" si="2"/>
        <v>672</v>
      </c>
      <c r="P15" s="98">
        <f t="shared" si="3"/>
        <v>2501</v>
      </c>
    </row>
    <row r="16" spans="1:16" ht="13.5" x14ac:dyDescent="0.2">
      <c r="A16" s="53">
        <v>11</v>
      </c>
      <c r="B16" s="54" t="s">
        <v>62</v>
      </c>
      <c r="C16" s="98">
        <v>18</v>
      </c>
      <c r="D16" s="98">
        <v>14</v>
      </c>
      <c r="E16" s="98">
        <v>17</v>
      </c>
      <c r="F16" s="98">
        <v>26</v>
      </c>
      <c r="G16" s="98">
        <v>0</v>
      </c>
      <c r="H16" s="98">
        <v>0</v>
      </c>
      <c r="I16" s="98">
        <v>9</v>
      </c>
      <c r="J16" s="98">
        <v>11</v>
      </c>
      <c r="K16" s="98">
        <v>0</v>
      </c>
      <c r="L16" s="98">
        <v>0</v>
      </c>
      <c r="M16" s="98">
        <v>0</v>
      </c>
      <c r="N16" s="98">
        <v>0</v>
      </c>
      <c r="O16" s="98">
        <f t="shared" si="2"/>
        <v>44</v>
      </c>
      <c r="P16" s="98">
        <f t="shared" si="3"/>
        <v>51</v>
      </c>
    </row>
    <row r="17" spans="1:16" ht="13.5" x14ac:dyDescent="0.2">
      <c r="A17" s="53">
        <v>12</v>
      </c>
      <c r="B17" s="54" t="s">
        <v>63</v>
      </c>
      <c r="C17" s="98">
        <v>0</v>
      </c>
      <c r="D17" s="98">
        <v>0</v>
      </c>
      <c r="E17" s="98">
        <v>36</v>
      </c>
      <c r="F17" s="98">
        <v>88.16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12</v>
      </c>
      <c r="N17" s="98">
        <v>27</v>
      </c>
      <c r="O17" s="98">
        <f t="shared" si="2"/>
        <v>48</v>
      </c>
      <c r="P17" s="98">
        <f t="shared" si="3"/>
        <v>115.16</v>
      </c>
    </row>
    <row r="18" spans="1:16" ht="13.5" x14ac:dyDescent="0.2">
      <c r="A18" s="53">
        <v>13</v>
      </c>
      <c r="B18" s="54" t="s">
        <v>199</v>
      </c>
      <c r="C18" s="98">
        <v>4</v>
      </c>
      <c r="D18" s="98">
        <v>18.510000000000002</v>
      </c>
      <c r="E18" s="98">
        <v>264</v>
      </c>
      <c r="F18" s="98">
        <v>355.6</v>
      </c>
      <c r="G18" s="98">
        <v>0</v>
      </c>
      <c r="H18" s="98">
        <v>0</v>
      </c>
      <c r="I18" s="98">
        <v>17</v>
      </c>
      <c r="J18" s="98">
        <v>20.97</v>
      </c>
      <c r="K18" s="98">
        <v>0</v>
      </c>
      <c r="L18" s="98">
        <v>0</v>
      </c>
      <c r="M18" s="98">
        <v>2</v>
      </c>
      <c r="N18" s="98">
        <v>1.49</v>
      </c>
      <c r="O18" s="98">
        <f t="shared" si="2"/>
        <v>287</v>
      </c>
      <c r="P18" s="98">
        <f t="shared" si="3"/>
        <v>396.57000000000005</v>
      </c>
    </row>
    <row r="19" spans="1:16" ht="13.5" x14ac:dyDescent="0.2">
      <c r="A19" s="53">
        <v>14</v>
      </c>
      <c r="B19" s="54" t="s">
        <v>200</v>
      </c>
      <c r="C19" s="98">
        <v>7</v>
      </c>
      <c r="D19" s="98">
        <v>27.38</v>
      </c>
      <c r="E19" s="98">
        <v>21</v>
      </c>
      <c r="F19" s="98">
        <v>149.07</v>
      </c>
      <c r="G19" s="98">
        <v>0</v>
      </c>
      <c r="H19" s="98">
        <v>0</v>
      </c>
      <c r="I19" s="98">
        <v>26</v>
      </c>
      <c r="J19" s="98">
        <v>181.32</v>
      </c>
      <c r="K19" s="98">
        <v>0</v>
      </c>
      <c r="L19" s="98">
        <v>0</v>
      </c>
      <c r="M19" s="98">
        <v>4</v>
      </c>
      <c r="N19" s="98">
        <v>23</v>
      </c>
      <c r="O19" s="98">
        <f t="shared" si="2"/>
        <v>58</v>
      </c>
      <c r="P19" s="98">
        <f t="shared" si="3"/>
        <v>380.77</v>
      </c>
    </row>
    <row r="20" spans="1:16" ht="13.5" x14ac:dyDescent="0.2">
      <c r="A20" s="53">
        <v>15</v>
      </c>
      <c r="B20" s="54" t="s">
        <v>64</v>
      </c>
      <c r="C20" s="98">
        <v>47</v>
      </c>
      <c r="D20" s="98">
        <v>163</v>
      </c>
      <c r="E20" s="98">
        <v>646</v>
      </c>
      <c r="F20" s="98">
        <v>2183</v>
      </c>
      <c r="G20" s="98">
        <v>4</v>
      </c>
      <c r="H20" s="98">
        <v>7</v>
      </c>
      <c r="I20" s="98">
        <v>103</v>
      </c>
      <c r="J20" s="98">
        <v>1365</v>
      </c>
      <c r="K20" s="98">
        <v>0</v>
      </c>
      <c r="L20" s="98">
        <v>0</v>
      </c>
      <c r="M20" s="98">
        <v>163</v>
      </c>
      <c r="N20" s="98">
        <v>1592</v>
      </c>
      <c r="O20" s="98">
        <f t="shared" si="2"/>
        <v>963</v>
      </c>
      <c r="P20" s="98">
        <f t="shared" si="3"/>
        <v>5310</v>
      </c>
    </row>
    <row r="21" spans="1:16" ht="13.5" x14ac:dyDescent="0.2">
      <c r="A21" s="53">
        <v>16</v>
      </c>
      <c r="B21" s="54" t="s">
        <v>70</v>
      </c>
      <c r="C21" s="98">
        <v>213</v>
      </c>
      <c r="D21" s="98">
        <v>381</v>
      </c>
      <c r="E21" s="98">
        <v>452</v>
      </c>
      <c r="F21" s="98">
        <v>653</v>
      </c>
      <c r="G21" s="98">
        <v>16</v>
      </c>
      <c r="H21" s="98">
        <v>46</v>
      </c>
      <c r="I21" s="98">
        <v>117</v>
      </c>
      <c r="J21" s="98">
        <v>231</v>
      </c>
      <c r="K21" s="98">
        <v>0</v>
      </c>
      <c r="L21" s="98">
        <v>0</v>
      </c>
      <c r="M21" s="98">
        <v>367</v>
      </c>
      <c r="N21" s="98">
        <v>788</v>
      </c>
      <c r="O21" s="98">
        <f t="shared" si="2"/>
        <v>1165</v>
      </c>
      <c r="P21" s="98">
        <f t="shared" si="3"/>
        <v>2099</v>
      </c>
    </row>
    <row r="22" spans="1:16" ht="13.5" x14ac:dyDescent="0.2">
      <c r="A22" s="53">
        <v>17</v>
      </c>
      <c r="B22" s="54" t="s">
        <v>65</v>
      </c>
      <c r="C22" s="98">
        <v>7</v>
      </c>
      <c r="D22" s="98">
        <v>11</v>
      </c>
      <c r="E22" s="98">
        <v>370</v>
      </c>
      <c r="F22" s="98">
        <v>1123</v>
      </c>
      <c r="G22" s="98">
        <v>0</v>
      </c>
      <c r="H22" s="98">
        <v>0</v>
      </c>
      <c r="I22" s="98">
        <v>74</v>
      </c>
      <c r="J22" s="98">
        <v>322</v>
      </c>
      <c r="K22" s="98">
        <v>0</v>
      </c>
      <c r="L22" s="98">
        <v>0</v>
      </c>
      <c r="M22" s="98">
        <v>68</v>
      </c>
      <c r="N22" s="98">
        <v>627</v>
      </c>
      <c r="O22" s="98">
        <f t="shared" si="2"/>
        <v>519</v>
      </c>
      <c r="P22" s="98">
        <f t="shared" si="3"/>
        <v>2083</v>
      </c>
    </row>
    <row r="23" spans="1:16" ht="13.5" x14ac:dyDescent="0.2">
      <c r="A23" s="53">
        <v>18</v>
      </c>
      <c r="B23" s="54" t="s">
        <v>201</v>
      </c>
      <c r="C23" s="98">
        <v>2</v>
      </c>
      <c r="D23" s="98">
        <v>10</v>
      </c>
      <c r="E23" s="98">
        <v>24</v>
      </c>
      <c r="F23" s="98">
        <v>64</v>
      </c>
      <c r="G23" s="98">
        <v>0</v>
      </c>
      <c r="H23" s="98">
        <v>0</v>
      </c>
      <c r="I23" s="98">
        <v>10</v>
      </c>
      <c r="J23" s="98">
        <v>38</v>
      </c>
      <c r="K23" s="98">
        <v>0</v>
      </c>
      <c r="L23" s="98">
        <v>0</v>
      </c>
      <c r="M23" s="98">
        <v>25</v>
      </c>
      <c r="N23" s="98">
        <v>100</v>
      </c>
      <c r="O23" s="98">
        <f t="shared" si="2"/>
        <v>61</v>
      </c>
      <c r="P23" s="98">
        <f t="shared" si="3"/>
        <v>212</v>
      </c>
    </row>
    <row r="24" spans="1:16" ht="13.5" x14ac:dyDescent="0.2">
      <c r="A24" s="53">
        <v>19</v>
      </c>
      <c r="B24" s="54" t="s">
        <v>66</v>
      </c>
      <c r="C24" s="98">
        <v>47</v>
      </c>
      <c r="D24" s="98">
        <v>285</v>
      </c>
      <c r="E24" s="98">
        <v>527</v>
      </c>
      <c r="F24" s="98">
        <v>1547</v>
      </c>
      <c r="G24" s="98">
        <v>1</v>
      </c>
      <c r="H24" s="98">
        <v>1</v>
      </c>
      <c r="I24" s="98">
        <v>35</v>
      </c>
      <c r="J24" s="98">
        <v>342</v>
      </c>
      <c r="K24" s="98">
        <v>0</v>
      </c>
      <c r="L24" s="98">
        <v>0</v>
      </c>
      <c r="M24" s="98">
        <v>97</v>
      </c>
      <c r="N24" s="98">
        <v>1014</v>
      </c>
      <c r="O24" s="98">
        <f t="shared" si="2"/>
        <v>707</v>
      </c>
      <c r="P24" s="98">
        <f t="shared" si="3"/>
        <v>3189</v>
      </c>
    </row>
    <row r="25" spans="1:16" ht="13.5" x14ac:dyDescent="0.2">
      <c r="A25" s="53">
        <v>20</v>
      </c>
      <c r="B25" s="54" t="s">
        <v>67</v>
      </c>
      <c r="C25" s="98">
        <v>2</v>
      </c>
      <c r="D25" s="98">
        <v>2</v>
      </c>
      <c r="E25" s="98">
        <v>13</v>
      </c>
      <c r="F25" s="98">
        <v>55.54</v>
      </c>
      <c r="G25" s="98">
        <v>0</v>
      </c>
      <c r="H25" s="98">
        <v>0</v>
      </c>
      <c r="I25" s="98">
        <v>2</v>
      </c>
      <c r="J25" s="98">
        <v>3</v>
      </c>
      <c r="K25" s="98">
        <v>0</v>
      </c>
      <c r="L25" s="98">
        <v>0</v>
      </c>
      <c r="M25" s="98">
        <v>0</v>
      </c>
      <c r="N25" s="98">
        <v>0</v>
      </c>
      <c r="O25" s="98">
        <f t="shared" si="2"/>
        <v>17</v>
      </c>
      <c r="P25" s="98">
        <f t="shared" si="3"/>
        <v>60.54</v>
      </c>
    </row>
    <row r="26" spans="1:16" ht="13.5" x14ac:dyDescent="0.2">
      <c r="A26" s="53">
        <v>21</v>
      </c>
      <c r="B26" s="54" t="s">
        <v>50</v>
      </c>
      <c r="C26" s="98">
        <v>160</v>
      </c>
      <c r="D26" s="98">
        <v>52.7</v>
      </c>
      <c r="E26" s="98">
        <v>917</v>
      </c>
      <c r="F26" s="98">
        <v>201</v>
      </c>
      <c r="G26" s="98">
        <v>4</v>
      </c>
      <c r="H26" s="98">
        <v>0.45</v>
      </c>
      <c r="I26" s="98">
        <v>232</v>
      </c>
      <c r="J26" s="98">
        <v>113</v>
      </c>
      <c r="K26" s="98">
        <v>2</v>
      </c>
      <c r="L26" s="98">
        <v>5.6</v>
      </c>
      <c r="M26" s="98">
        <v>544</v>
      </c>
      <c r="N26" s="98">
        <v>313.39999999999998</v>
      </c>
      <c r="O26" s="98">
        <f t="shared" si="2"/>
        <v>1859</v>
      </c>
      <c r="P26" s="98">
        <f t="shared" si="3"/>
        <v>686.15</v>
      </c>
    </row>
    <row r="27" spans="1:16" ht="13.5" x14ac:dyDescent="0.2">
      <c r="A27" s="257"/>
      <c r="B27" s="191" t="s">
        <v>351</v>
      </c>
      <c r="C27" s="256">
        <f>SUM(C6:C26)</f>
        <v>1171</v>
      </c>
      <c r="D27" s="256">
        <f t="shared" ref="D27:P27" si="4">SUM(D6:D26)</f>
        <v>2145.7200000000003</v>
      </c>
      <c r="E27" s="256">
        <f t="shared" si="4"/>
        <v>12147</v>
      </c>
      <c r="F27" s="256">
        <f t="shared" si="4"/>
        <v>23813.37</v>
      </c>
      <c r="G27" s="256">
        <f t="shared" si="4"/>
        <v>72</v>
      </c>
      <c r="H27" s="256">
        <f t="shared" si="4"/>
        <v>158.44999999999999</v>
      </c>
      <c r="I27" s="256">
        <f t="shared" si="4"/>
        <v>2603</v>
      </c>
      <c r="J27" s="256">
        <f t="shared" si="4"/>
        <v>25326.29</v>
      </c>
      <c r="K27" s="256">
        <f t="shared" si="4"/>
        <v>3</v>
      </c>
      <c r="L27" s="256">
        <f t="shared" si="4"/>
        <v>7.6</v>
      </c>
      <c r="M27" s="256">
        <f t="shared" si="4"/>
        <v>3264</v>
      </c>
      <c r="N27" s="256">
        <f t="shared" si="4"/>
        <v>29714.890000000003</v>
      </c>
      <c r="O27" s="256">
        <f t="shared" si="4"/>
        <v>19260</v>
      </c>
      <c r="P27" s="256">
        <f t="shared" si="4"/>
        <v>81166.320000000007</v>
      </c>
    </row>
    <row r="28" spans="1:16" ht="13.5" x14ac:dyDescent="0.2">
      <c r="A28" s="53">
        <v>22</v>
      </c>
      <c r="B28" s="54" t="s">
        <v>47</v>
      </c>
      <c r="C28" s="98">
        <v>10</v>
      </c>
      <c r="D28" s="98">
        <v>27</v>
      </c>
      <c r="E28" s="98">
        <v>467</v>
      </c>
      <c r="F28" s="98">
        <v>1373</v>
      </c>
      <c r="G28" s="98">
        <v>2</v>
      </c>
      <c r="H28" s="98">
        <v>0</v>
      </c>
      <c r="I28" s="98">
        <v>137</v>
      </c>
      <c r="J28" s="98">
        <v>656</v>
      </c>
      <c r="K28" s="98">
        <v>0</v>
      </c>
      <c r="L28" s="98">
        <v>0</v>
      </c>
      <c r="M28" s="98">
        <v>0</v>
      </c>
      <c r="N28" s="98">
        <v>0</v>
      </c>
      <c r="O28" s="98">
        <f t="shared" si="2"/>
        <v>616</v>
      </c>
      <c r="P28" s="98">
        <f t="shared" si="3"/>
        <v>2056</v>
      </c>
    </row>
    <row r="29" spans="1:16" ht="13.5" x14ac:dyDescent="0.2">
      <c r="A29" s="53">
        <v>23</v>
      </c>
      <c r="B29" s="54" t="s">
        <v>202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f t="shared" si="2"/>
        <v>0</v>
      </c>
      <c r="P29" s="98">
        <f t="shared" si="3"/>
        <v>0</v>
      </c>
    </row>
    <row r="30" spans="1:16" ht="13.5" x14ac:dyDescent="0.2">
      <c r="A30" s="53">
        <v>24</v>
      </c>
      <c r="B30" s="54" t="s">
        <v>203</v>
      </c>
      <c r="C30" s="98">
        <v>12</v>
      </c>
      <c r="D30" s="98">
        <v>13.26</v>
      </c>
      <c r="E30" s="98">
        <v>6</v>
      </c>
      <c r="F30" s="98">
        <v>7.25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f t="shared" si="2"/>
        <v>18</v>
      </c>
      <c r="P30" s="98">
        <f t="shared" si="3"/>
        <v>20.509999999999998</v>
      </c>
    </row>
    <row r="31" spans="1:16" ht="13.5" x14ac:dyDescent="0.2">
      <c r="A31" s="53">
        <v>25</v>
      </c>
      <c r="B31" s="54" t="s">
        <v>51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f t="shared" si="2"/>
        <v>0</v>
      </c>
      <c r="P31" s="98">
        <f t="shared" si="3"/>
        <v>0</v>
      </c>
    </row>
    <row r="32" spans="1:16" ht="13.5" x14ac:dyDescent="0.2">
      <c r="A32" s="53">
        <v>26</v>
      </c>
      <c r="B32" s="54" t="s">
        <v>204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f t="shared" si="2"/>
        <v>0</v>
      </c>
      <c r="P32" s="98">
        <f t="shared" si="3"/>
        <v>0</v>
      </c>
    </row>
    <row r="33" spans="1:16" ht="13.5" x14ac:dyDescent="0.2">
      <c r="A33" s="53">
        <v>27</v>
      </c>
      <c r="B33" s="54" t="s">
        <v>205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f t="shared" si="2"/>
        <v>0</v>
      </c>
      <c r="P33" s="98">
        <f t="shared" si="3"/>
        <v>0</v>
      </c>
    </row>
    <row r="34" spans="1:16" ht="13.5" x14ac:dyDescent="0.2">
      <c r="A34" s="53">
        <v>28</v>
      </c>
      <c r="B34" s="54" t="s">
        <v>206</v>
      </c>
      <c r="C34" s="98">
        <v>26</v>
      </c>
      <c r="D34" s="98">
        <v>118</v>
      </c>
      <c r="E34" s="98">
        <v>51</v>
      </c>
      <c r="F34" s="98">
        <v>175</v>
      </c>
      <c r="G34" s="98">
        <v>1</v>
      </c>
      <c r="H34" s="98">
        <v>2</v>
      </c>
      <c r="I34" s="98">
        <v>11</v>
      </c>
      <c r="J34" s="98">
        <v>37</v>
      </c>
      <c r="K34" s="98">
        <v>0</v>
      </c>
      <c r="L34" s="98">
        <v>0</v>
      </c>
      <c r="M34" s="98">
        <v>0</v>
      </c>
      <c r="N34" s="98">
        <v>0</v>
      </c>
      <c r="O34" s="98">
        <f t="shared" si="2"/>
        <v>89</v>
      </c>
      <c r="P34" s="98">
        <f t="shared" si="3"/>
        <v>332</v>
      </c>
    </row>
    <row r="35" spans="1:16" ht="13.5" x14ac:dyDescent="0.2">
      <c r="A35" s="53">
        <v>29</v>
      </c>
      <c r="B35" s="54" t="s">
        <v>71</v>
      </c>
      <c r="C35" s="98">
        <v>15</v>
      </c>
      <c r="D35" s="98">
        <v>39</v>
      </c>
      <c r="E35" s="98">
        <v>1794</v>
      </c>
      <c r="F35" s="98">
        <v>1757</v>
      </c>
      <c r="G35" s="98">
        <v>16</v>
      </c>
      <c r="H35" s="98">
        <v>4</v>
      </c>
      <c r="I35" s="98">
        <v>102</v>
      </c>
      <c r="J35" s="98">
        <v>374</v>
      </c>
      <c r="K35" s="98">
        <v>1</v>
      </c>
      <c r="L35" s="98">
        <v>7</v>
      </c>
      <c r="M35" s="98">
        <v>17</v>
      </c>
      <c r="N35" s="98">
        <v>35</v>
      </c>
      <c r="O35" s="98">
        <f t="shared" si="2"/>
        <v>1945</v>
      </c>
      <c r="P35" s="98">
        <f t="shared" si="3"/>
        <v>2216</v>
      </c>
    </row>
    <row r="36" spans="1:16" ht="13.5" x14ac:dyDescent="0.2">
      <c r="A36" s="53">
        <v>30</v>
      </c>
      <c r="B36" s="54" t="s">
        <v>72</v>
      </c>
      <c r="C36" s="98">
        <v>44</v>
      </c>
      <c r="D36" s="98">
        <v>137</v>
      </c>
      <c r="E36" s="98">
        <v>1568</v>
      </c>
      <c r="F36" s="98">
        <v>3122</v>
      </c>
      <c r="G36" s="98">
        <v>6</v>
      </c>
      <c r="H36" s="98">
        <v>10</v>
      </c>
      <c r="I36" s="98">
        <v>189</v>
      </c>
      <c r="J36" s="98">
        <v>767</v>
      </c>
      <c r="K36" s="98">
        <v>82</v>
      </c>
      <c r="L36" s="98">
        <v>80</v>
      </c>
      <c r="M36" s="98">
        <v>50</v>
      </c>
      <c r="N36" s="98">
        <v>861</v>
      </c>
      <c r="O36" s="98">
        <f t="shared" si="2"/>
        <v>1939</v>
      </c>
      <c r="P36" s="98">
        <f t="shared" si="3"/>
        <v>4977</v>
      </c>
    </row>
    <row r="37" spans="1:16" ht="13.5" x14ac:dyDescent="0.2">
      <c r="A37" s="53">
        <v>31</v>
      </c>
      <c r="B37" s="54" t="s">
        <v>207</v>
      </c>
      <c r="C37" s="98">
        <v>1</v>
      </c>
      <c r="D37" s="98">
        <v>0.5</v>
      </c>
      <c r="E37" s="98">
        <v>120</v>
      </c>
      <c r="F37" s="98">
        <v>85.3</v>
      </c>
      <c r="G37" s="98">
        <v>0</v>
      </c>
      <c r="H37" s="98">
        <v>0</v>
      </c>
      <c r="I37" s="98">
        <v>4</v>
      </c>
      <c r="J37" s="98">
        <v>3.8</v>
      </c>
      <c r="K37" s="98">
        <v>0</v>
      </c>
      <c r="L37" s="98">
        <v>0</v>
      </c>
      <c r="M37" s="98">
        <v>11</v>
      </c>
      <c r="N37" s="98">
        <v>9.3000000000000007</v>
      </c>
      <c r="O37" s="98">
        <f t="shared" si="2"/>
        <v>136</v>
      </c>
      <c r="P37" s="98">
        <f t="shared" si="3"/>
        <v>98.899999999999991</v>
      </c>
    </row>
    <row r="38" spans="1:16" ht="13.5" x14ac:dyDescent="0.2">
      <c r="A38" s="53">
        <v>32</v>
      </c>
      <c r="B38" s="54" t="s">
        <v>208</v>
      </c>
      <c r="C38" s="98">
        <v>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f t="shared" si="2"/>
        <v>0</v>
      </c>
      <c r="P38" s="98">
        <f t="shared" si="3"/>
        <v>0</v>
      </c>
    </row>
    <row r="39" spans="1:16" ht="13.5" x14ac:dyDescent="0.2">
      <c r="A39" s="53">
        <v>33</v>
      </c>
      <c r="B39" s="54" t="s">
        <v>209</v>
      </c>
      <c r="C39" s="98">
        <v>0</v>
      </c>
      <c r="D39" s="98">
        <v>0</v>
      </c>
      <c r="E39" s="98">
        <v>5</v>
      </c>
      <c r="F39" s="98">
        <v>20</v>
      </c>
      <c r="G39" s="98">
        <v>2</v>
      </c>
      <c r="H39" s="98">
        <v>13</v>
      </c>
      <c r="I39" s="98">
        <v>1</v>
      </c>
      <c r="J39" s="98">
        <v>20</v>
      </c>
      <c r="K39" s="98">
        <v>0</v>
      </c>
      <c r="L39" s="98">
        <v>0</v>
      </c>
      <c r="M39" s="98">
        <v>0</v>
      </c>
      <c r="N39" s="98">
        <v>0</v>
      </c>
      <c r="O39" s="98">
        <f t="shared" si="2"/>
        <v>8</v>
      </c>
      <c r="P39" s="98">
        <f t="shared" si="3"/>
        <v>53</v>
      </c>
    </row>
    <row r="40" spans="1:16" ht="13.5" x14ac:dyDescent="0.2">
      <c r="A40" s="53">
        <v>34</v>
      </c>
      <c r="B40" s="54" t="s">
        <v>210</v>
      </c>
      <c r="C40" s="98">
        <v>0</v>
      </c>
      <c r="D40" s="98">
        <v>0</v>
      </c>
      <c r="E40" s="98">
        <v>2</v>
      </c>
      <c r="F40" s="98">
        <v>9.8000000000000007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9</v>
      </c>
      <c r="N40" s="98">
        <v>11</v>
      </c>
      <c r="O40" s="98">
        <f t="shared" si="2"/>
        <v>11</v>
      </c>
      <c r="P40" s="98">
        <f t="shared" si="3"/>
        <v>20.8</v>
      </c>
    </row>
    <row r="41" spans="1:16" ht="13.5" x14ac:dyDescent="0.2">
      <c r="A41" s="53">
        <v>35</v>
      </c>
      <c r="B41" s="54" t="s">
        <v>211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f t="shared" si="2"/>
        <v>0</v>
      </c>
      <c r="P41" s="98">
        <f t="shared" si="3"/>
        <v>0</v>
      </c>
    </row>
    <row r="42" spans="1:16" ht="13.5" x14ac:dyDescent="0.2">
      <c r="A42" s="53">
        <v>36</v>
      </c>
      <c r="B42" s="54" t="s">
        <v>73</v>
      </c>
      <c r="C42" s="98">
        <v>4</v>
      </c>
      <c r="D42" s="98">
        <v>9</v>
      </c>
      <c r="E42" s="98">
        <v>123</v>
      </c>
      <c r="F42" s="98">
        <v>370</v>
      </c>
      <c r="G42" s="98">
        <v>1</v>
      </c>
      <c r="H42" s="98">
        <v>1</v>
      </c>
      <c r="I42" s="98">
        <v>40</v>
      </c>
      <c r="J42" s="98">
        <v>222</v>
      </c>
      <c r="K42" s="98">
        <v>0</v>
      </c>
      <c r="L42" s="98">
        <v>0</v>
      </c>
      <c r="M42" s="98">
        <v>9</v>
      </c>
      <c r="N42" s="98">
        <v>63</v>
      </c>
      <c r="O42" s="98">
        <f t="shared" si="2"/>
        <v>177</v>
      </c>
      <c r="P42" s="98">
        <f t="shared" si="3"/>
        <v>665</v>
      </c>
    </row>
    <row r="43" spans="1:16" ht="13.5" x14ac:dyDescent="0.2">
      <c r="A43" s="53">
        <v>37</v>
      </c>
      <c r="B43" s="54" t="s">
        <v>212</v>
      </c>
      <c r="C43" s="98">
        <v>0</v>
      </c>
      <c r="D43" s="98">
        <v>0</v>
      </c>
      <c r="E43" s="98">
        <v>1</v>
      </c>
      <c r="F43" s="98">
        <v>1.5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98">
        <v>0</v>
      </c>
      <c r="O43" s="98">
        <f t="shared" si="2"/>
        <v>1</v>
      </c>
      <c r="P43" s="98">
        <f t="shared" si="3"/>
        <v>1.5</v>
      </c>
    </row>
    <row r="44" spans="1:16" ht="13.5" x14ac:dyDescent="0.2">
      <c r="A44" s="53">
        <v>38</v>
      </c>
      <c r="B44" s="54" t="s">
        <v>213</v>
      </c>
      <c r="C44" s="98">
        <v>0</v>
      </c>
      <c r="D44" s="98">
        <v>0</v>
      </c>
      <c r="E44" s="98">
        <v>838</v>
      </c>
      <c r="F44" s="98">
        <v>373</v>
      </c>
      <c r="G44" s="98">
        <v>6</v>
      </c>
      <c r="H44" s="98">
        <v>1</v>
      </c>
      <c r="I44" s="98">
        <v>0</v>
      </c>
      <c r="J44" s="98">
        <v>0</v>
      </c>
      <c r="K44" s="98">
        <v>0</v>
      </c>
      <c r="L44" s="98">
        <v>0</v>
      </c>
      <c r="M44" s="98">
        <v>1</v>
      </c>
      <c r="N44" s="98">
        <v>13</v>
      </c>
      <c r="O44" s="98">
        <f t="shared" si="2"/>
        <v>845</v>
      </c>
      <c r="P44" s="98">
        <f t="shared" si="3"/>
        <v>387</v>
      </c>
    </row>
    <row r="45" spans="1:16" ht="13.5" x14ac:dyDescent="0.2">
      <c r="A45" s="53">
        <v>39</v>
      </c>
      <c r="B45" s="54" t="s">
        <v>214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8">
        <f t="shared" si="2"/>
        <v>0</v>
      </c>
      <c r="P45" s="98">
        <f t="shared" si="3"/>
        <v>0</v>
      </c>
    </row>
    <row r="46" spans="1:16" ht="13.5" x14ac:dyDescent="0.2">
      <c r="A46" s="53">
        <v>40</v>
      </c>
      <c r="B46" s="54" t="s">
        <v>77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f t="shared" si="2"/>
        <v>0</v>
      </c>
      <c r="P46" s="98">
        <f t="shared" si="3"/>
        <v>0</v>
      </c>
    </row>
    <row r="47" spans="1:16" ht="13.5" x14ac:dyDescent="0.2">
      <c r="A47" s="53">
        <v>41</v>
      </c>
      <c r="B47" s="54" t="s">
        <v>215</v>
      </c>
      <c r="C47" s="98">
        <v>0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f t="shared" si="2"/>
        <v>0</v>
      </c>
      <c r="P47" s="98">
        <f t="shared" si="3"/>
        <v>0</v>
      </c>
    </row>
    <row r="48" spans="1:16" ht="13.5" x14ac:dyDescent="0.2">
      <c r="A48" s="53">
        <v>42</v>
      </c>
      <c r="B48" s="54" t="s">
        <v>76</v>
      </c>
      <c r="C48" s="98">
        <v>0</v>
      </c>
      <c r="D48" s="98">
        <v>0</v>
      </c>
      <c r="E48" s="98">
        <v>4</v>
      </c>
      <c r="F48" s="98">
        <v>23</v>
      </c>
      <c r="G48" s="98">
        <v>0</v>
      </c>
      <c r="H48" s="98">
        <v>0</v>
      </c>
      <c r="I48" s="98">
        <v>1</v>
      </c>
      <c r="J48" s="98">
        <v>5</v>
      </c>
      <c r="K48" s="98">
        <v>0</v>
      </c>
      <c r="L48" s="98">
        <v>0</v>
      </c>
      <c r="M48" s="98">
        <v>7</v>
      </c>
      <c r="N48" s="98">
        <v>992</v>
      </c>
      <c r="O48" s="98">
        <f t="shared" si="2"/>
        <v>12</v>
      </c>
      <c r="P48" s="98">
        <f t="shared" si="3"/>
        <v>1020</v>
      </c>
    </row>
    <row r="49" spans="1:16" ht="13.5" x14ac:dyDescent="0.2">
      <c r="A49" s="257"/>
      <c r="B49" s="191" t="s">
        <v>313</v>
      </c>
      <c r="C49" s="256">
        <f>SUM(C28:C48)</f>
        <v>112</v>
      </c>
      <c r="D49" s="256">
        <f t="shared" ref="D49:P49" si="5">SUM(D28:D48)</f>
        <v>343.76</v>
      </c>
      <c r="E49" s="256">
        <f t="shared" si="5"/>
        <v>4979</v>
      </c>
      <c r="F49" s="256">
        <f t="shared" si="5"/>
        <v>7316.85</v>
      </c>
      <c r="G49" s="256">
        <f t="shared" si="5"/>
        <v>34</v>
      </c>
      <c r="H49" s="256">
        <f t="shared" si="5"/>
        <v>31</v>
      </c>
      <c r="I49" s="256">
        <f t="shared" si="5"/>
        <v>485</v>
      </c>
      <c r="J49" s="256">
        <f t="shared" si="5"/>
        <v>2084.8000000000002</v>
      </c>
      <c r="K49" s="256">
        <f t="shared" si="5"/>
        <v>83</v>
      </c>
      <c r="L49" s="256">
        <f t="shared" si="5"/>
        <v>87</v>
      </c>
      <c r="M49" s="256">
        <f t="shared" si="5"/>
        <v>104</v>
      </c>
      <c r="N49" s="256">
        <f t="shared" si="5"/>
        <v>1984.3</v>
      </c>
      <c r="O49" s="256">
        <f t="shared" si="5"/>
        <v>5797</v>
      </c>
      <c r="P49" s="256">
        <f t="shared" si="5"/>
        <v>11847.71</v>
      </c>
    </row>
    <row r="50" spans="1:16" ht="13.5" x14ac:dyDescent="0.2">
      <c r="A50" s="53">
        <v>43</v>
      </c>
      <c r="B50" s="54" t="s">
        <v>46</v>
      </c>
      <c r="C50" s="98">
        <v>69</v>
      </c>
      <c r="D50" s="98">
        <v>43</v>
      </c>
      <c r="E50" s="98">
        <v>992</v>
      </c>
      <c r="F50" s="98">
        <v>54</v>
      </c>
      <c r="G50" s="98">
        <v>34</v>
      </c>
      <c r="H50" s="98">
        <v>30</v>
      </c>
      <c r="I50" s="98">
        <v>10</v>
      </c>
      <c r="J50" s="98">
        <v>16</v>
      </c>
      <c r="K50" s="98">
        <v>0</v>
      </c>
      <c r="L50" s="98">
        <v>0</v>
      </c>
      <c r="M50" s="98">
        <v>602</v>
      </c>
      <c r="N50" s="98">
        <v>1372</v>
      </c>
      <c r="O50" s="98">
        <f t="shared" si="2"/>
        <v>1707</v>
      </c>
      <c r="P50" s="98">
        <f t="shared" si="3"/>
        <v>1515</v>
      </c>
    </row>
    <row r="51" spans="1:16" ht="13.5" x14ac:dyDescent="0.2">
      <c r="A51" s="53">
        <v>44</v>
      </c>
      <c r="B51" s="54" t="s">
        <v>216</v>
      </c>
      <c r="C51" s="98">
        <v>0</v>
      </c>
      <c r="D51" s="98">
        <v>0</v>
      </c>
      <c r="E51" s="98">
        <v>356</v>
      </c>
      <c r="F51" s="98">
        <v>37</v>
      </c>
      <c r="G51" s="98">
        <v>0</v>
      </c>
      <c r="H51" s="98">
        <v>0</v>
      </c>
      <c r="I51" s="98">
        <v>45</v>
      </c>
      <c r="J51" s="98">
        <v>24</v>
      </c>
      <c r="K51" s="98">
        <v>0</v>
      </c>
      <c r="L51" s="98">
        <v>0</v>
      </c>
      <c r="M51" s="98">
        <v>2809</v>
      </c>
      <c r="N51" s="98">
        <v>299</v>
      </c>
      <c r="O51" s="98">
        <f t="shared" si="2"/>
        <v>3210</v>
      </c>
      <c r="P51" s="98">
        <f t="shared" si="3"/>
        <v>360</v>
      </c>
    </row>
    <row r="52" spans="1:16" ht="13.5" x14ac:dyDescent="0.2">
      <c r="A52" s="53">
        <v>45</v>
      </c>
      <c r="B52" s="54" t="s">
        <v>52</v>
      </c>
      <c r="C52" s="98">
        <v>0</v>
      </c>
      <c r="D52" s="98">
        <v>0</v>
      </c>
      <c r="E52" s="98">
        <v>9</v>
      </c>
      <c r="F52" s="98">
        <v>5.4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12</v>
      </c>
      <c r="N52" s="98">
        <v>7.2</v>
      </c>
      <c r="O52" s="98">
        <f t="shared" si="2"/>
        <v>21</v>
      </c>
      <c r="P52" s="98">
        <f t="shared" si="3"/>
        <v>12.600000000000001</v>
      </c>
    </row>
    <row r="53" spans="1:16" ht="13.5" x14ac:dyDescent="0.2">
      <c r="A53" s="257"/>
      <c r="B53" s="191" t="s">
        <v>352</v>
      </c>
      <c r="C53" s="256">
        <f>SUM(C50:C52)</f>
        <v>69</v>
      </c>
      <c r="D53" s="256">
        <f t="shared" ref="D53:P53" si="6">SUM(D50:D52)</f>
        <v>43</v>
      </c>
      <c r="E53" s="256">
        <f t="shared" si="6"/>
        <v>1357</v>
      </c>
      <c r="F53" s="256">
        <f t="shared" si="6"/>
        <v>96.4</v>
      </c>
      <c r="G53" s="256">
        <f t="shared" si="6"/>
        <v>34</v>
      </c>
      <c r="H53" s="256">
        <f t="shared" si="6"/>
        <v>30</v>
      </c>
      <c r="I53" s="256">
        <f t="shared" si="6"/>
        <v>55</v>
      </c>
      <c r="J53" s="256">
        <f t="shared" si="6"/>
        <v>40</v>
      </c>
      <c r="K53" s="256">
        <f t="shared" si="6"/>
        <v>0</v>
      </c>
      <c r="L53" s="256">
        <f t="shared" si="6"/>
        <v>0</v>
      </c>
      <c r="M53" s="256">
        <f t="shared" si="6"/>
        <v>3423</v>
      </c>
      <c r="N53" s="256">
        <f t="shared" si="6"/>
        <v>1678.2</v>
      </c>
      <c r="O53" s="256">
        <f t="shared" si="6"/>
        <v>4938</v>
      </c>
      <c r="P53" s="256">
        <f t="shared" si="6"/>
        <v>1887.6</v>
      </c>
    </row>
    <row r="54" spans="1:16" ht="13.5" x14ac:dyDescent="0.2">
      <c r="A54" s="53">
        <v>46</v>
      </c>
      <c r="B54" s="54" t="s">
        <v>314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f t="shared" si="2"/>
        <v>0</v>
      </c>
      <c r="P54" s="98">
        <f t="shared" si="3"/>
        <v>0</v>
      </c>
    </row>
    <row r="55" spans="1:16" ht="13.5" x14ac:dyDescent="0.2">
      <c r="A55" s="53">
        <v>47</v>
      </c>
      <c r="B55" s="54" t="s">
        <v>241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98">
        <v>0</v>
      </c>
      <c r="N55" s="98">
        <v>0</v>
      </c>
      <c r="O55" s="98">
        <f t="shared" si="2"/>
        <v>0</v>
      </c>
      <c r="P55" s="98">
        <f t="shared" si="3"/>
        <v>0</v>
      </c>
    </row>
    <row r="56" spans="1:16" ht="13.5" x14ac:dyDescent="0.2">
      <c r="A56" s="53">
        <v>48</v>
      </c>
      <c r="B56" s="54" t="s">
        <v>315</v>
      </c>
      <c r="C56" s="98">
        <v>0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  <c r="L56" s="98">
        <v>0</v>
      </c>
      <c r="M56" s="98">
        <v>0</v>
      </c>
      <c r="N56" s="98">
        <v>0</v>
      </c>
      <c r="O56" s="98">
        <f t="shared" si="2"/>
        <v>0</v>
      </c>
      <c r="P56" s="98">
        <f t="shared" si="3"/>
        <v>0</v>
      </c>
    </row>
    <row r="57" spans="1:16" ht="13.5" x14ac:dyDescent="0.2">
      <c r="A57" s="53">
        <v>49</v>
      </c>
      <c r="B57" s="54" t="s">
        <v>350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f t="shared" si="2"/>
        <v>0</v>
      </c>
      <c r="P57" s="98">
        <f t="shared" si="3"/>
        <v>0</v>
      </c>
    </row>
    <row r="58" spans="1:16" ht="13.5" x14ac:dyDescent="0.2">
      <c r="A58" s="257"/>
      <c r="B58" s="191" t="s">
        <v>316</v>
      </c>
      <c r="C58" s="256">
        <f>SUM(C54:C57)</f>
        <v>0</v>
      </c>
      <c r="D58" s="256">
        <f t="shared" ref="D58:P58" si="7">SUM(D54:D57)</f>
        <v>0</v>
      </c>
      <c r="E58" s="256">
        <f t="shared" si="7"/>
        <v>0</v>
      </c>
      <c r="F58" s="256">
        <f t="shared" si="7"/>
        <v>0</v>
      </c>
      <c r="G58" s="256">
        <f t="shared" si="7"/>
        <v>0</v>
      </c>
      <c r="H58" s="256">
        <f t="shared" si="7"/>
        <v>0</v>
      </c>
      <c r="I58" s="256">
        <f t="shared" si="7"/>
        <v>0</v>
      </c>
      <c r="J58" s="256">
        <f t="shared" si="7"/>
        <v>0</v>
      </c>
      <c r="K58" s="256">
        <f t="shared" si="7"/>
        <v>0</v>
      </c>
      <c r="L58" s="256">
        <f t="shared" si="7"/>
        <v>0</v>
      </c>
      <c r="M58" s="256">
        <f t="shared" si="7"/>
        <v>0</v>
      </c>
      <c r="N58" s="256">
        <f t="shared" si="7"/>
        <v>0</v>
      </c>
      <c r="O58" s="256">
        <f t="shared" si="7"/>
        <v>0</v>
      </c>
      <c r="P58" s="256">
        <f t="shared" si="7"/>
        <v>0</v>
      </c>
    </row>
    <row r="59" spans="1:16" ht="13.5" x14ac:dyDescent="0.2">
      <c r="A59" s="257"/>
      <c r="B59" s="191" t="s">
        <v>242</v>
      </c>
      <c r="C59" s="256">
        <f>C58+C53+C49+C27</f>
        <v>1352</v>
      </c>
      <c r="D59" s="256">
        <f t="shared" ref="D59:P59" si="8">D58+D53+D49+D27</f>
        <v>2532.4800000000005</v>
      </c>
      <c r="E59" s="256">
        <f t="shared" si="8"/>
        <v>18483</v>
      </c>
      <c r="F59" s="256">
        <f t="shared" si="8"/>
        <v>31226.62</v>
      </c>
      <c r="G59" s="256">
        <f t="shared" si="8"/>
        <v>140</v>
      </c>
      <c r="H59" s="256">
        <f t="shared" si="8"/>
        <v>219.45</v>
      </c>
      <c r="I59" s="256">
        <f t="shared" si="8"/>
        <v>3143</v>
      </c>
      <c r="J59" s="256">
        <f t="shared" si="8"/>
        <v>27451.09</v>
      </c>
      <c r="K59" s="256">
        <f t="shared" si="8"/>
        <v>86</v>
      </c>
      <c r="L59" s="256">
        <f t="shared" si="8"/>
        <v>94.6</v>
      </c>
      <c r="M59" s="256">
        <f t="shared" si="8"/>
        <v>6791</v>
      </c>
      <c r="N59" s="256">
        <f t="shared" si="8"/>
        <v>33377.39</v>
      </c>
      <c r="O59" s="256">
        <f t="shared" si="8"/>
        <v>29995</v>
      </c>
      <c r="P59" s="256">
        <f t="shared" si="8"/>
        <v>94901.63</v>
      </c>
    </row>
  </sheetData>
  <mergeCells count="12"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K4:L4"/>
  </mergeCells>
  <conditionalFormatting sqref="M3">
    <cfRule type="cellIs" dxfId="4" priority="13" operator="lessThan">
      <formula>0</formula>
    </cfRule>
  </conditionalFormatting>
  <conditionalFormatting sqref="Q6:T59">
    <cfRule type="cellIs" dxfId="3" priority="2" operator="greaterThan">
      <formula>100</formula>
    </cfRule>
  </conditionalFormatting>
  <conditionalFormatting sqref="Q1:R1048576">
    <cfRule type="cellIs" dxfId="2" priority="1" operator="greaterThan">
      <formula>100</formula>
    </cfRule>
  </conditionalFormatting>
  <pageMargins left="0.25" right="0.25" top="0.75" bottom="0.75" header="0.3" footer="0.3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6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F67" sqref="F67"/>
    </sheetView>
  </sheetViews>
  <sheetFormatPr defaultRowHeight="12.75" x14ac:dyDescent="0.2"/>
  <cols>
    <col min="1" max="1" width="9.140625" style="4"/>
    <col min="2" max="2" width="24.42578125" style="4" bestFit="1" customWidth="1"/>
    <col min="3" max="3" width="13.28515625" style="5" customWidth="1"/>
    <col min="4" max="4" width="14.85546875" style="5" customWidth="1"/>
    <col min="5" max="5" width="13.42578125" style="5" customWidth="1"/>
    <col min="6" max="6" width="14.5703125" style="5" customWidth="1"/>
    <col min="7" max="7" width="10" style="28" bestFit="1" customWidth="1"/>
    <col min="8" max="8" width="9.140625" style="28"/>
    <col min="9" max="16384" width="9.140625" style="4"/>
  </cols>
  <sheetData>
    <row r="1" spans="1:6" ht="15.75" customHeight="1" x14ac:dyDescent="0.2">
      <c r="A1" s="452" t="s">
        <v>343</v>
      </c>
      <c r="B1" s="452"/>
      <c r="C1" s="452"/>
      <c r="D1" s="452"/>
      <c r="E1" s="452"/>
      <c r="F1" s="452"/>
    </row>
    <row r="2" spans="1:6" ht="14.25" x14ac:dyDescent="0.2">
      <c r="A2" s="44"/>
      <c r="B2" s="44"/>
      <c r="C2" s="105"/>
      <c r="D2" s="105"/>
      <c r="E2" s="105"/>
      <c r="F2" s="105"/>
    </row>
    <row r="3" spans="1:6" ht="15" customHeight="1" x14ac:dyDescent="0.2">
      <c r="A3" s="33"/>
      <c r="B3" s="483" t="s">
        <v>12</v>
      </c>
      <c r="C3" s="483"/>
      <c r="D3" s="483"/>
      <c r="F3" s="112" t="s">
        <v>184</v>
      </c>
    </row>
    <row r="4" spans="1:6" ht="14.25" customHeight="1" x14ac:dyDescent="0.2">
      <c r="A4" s="467" t="s">
        <v>217</v>
      </c>
      <c r="B4" s="467" t="s">
        <v>3</v>
      </c>
      <c r="C4" s="484" t="s">
        <v>182</v>
      </c>
      <c r="D4" s="485"/>
      <c r="E4" s="437" t="s">
        <v>183</v>
      </c>
      <c r="F4" s="437"/>
    </row>
    <row r="5" spans="1:6" ht="13.5" x14ac:dyDescent="0.2">
      <c r="A5" s="468"/>
      <c r="B5" s="470"/>
      <c r="C5" s="274" t="s">
        <v>30</v>
      </c>
      <c r="D5" s="275" t="s">
        <v>17</v>
      </c>
      <c r="E5" s="274" t="s">
        <v>30</v>
      </c>
      <c r="F5" s="274" t="s">
        <v>17</v>
      </c>
    </row>
    <row r="6" spans="1:6" ht="15" customHeight="1" x14ac:dyDescent="0.2">
      <c r="A6" s="53">
        <v>1</v>
      </c>
      <c r="B6" s="54" t="s">
        <v>55</v>
      </c>
      <c r="C6" s="98">
        <v>31798</v>
      </c>
      <c r="D6" s="98">
        <v>78965</v>
      </c>
      <c r="E6" s="98">
        <v>12593</v>
      </c>
      <c r="F6" s="98">
        <v>20903</v>
      </c>
    </row>
    <row r="7" spans="1:6" ht="13.5" x14ac:dyDescent="0.2">
      <c r="A7" s="53">
        <v>2</v>
      </c>
      <c r="B7" s="54" t="s">
        <v>56</v>
      </c>
      <c r="C7" s="98">
        <v>400</v>
      </c>
      <c r="D7" s="98">
        <v>885.95</v>
      </c>
      <c r="E7" s="98">
        <v>225</v>
      </c>
      <c r="F7" s="98">
        <v>520.15</v>
      </c>
    </row>
    <row r="8" spans="1:6" ht="13.5" x14ac:dyDescent="0.2">
      <c r="A8" s="53">
        <v>3</v>
      </c>
      <c r="B8" s="54" t="s">
        <v>57</v>
      </c>
      <c r="C8" s="98">
        <v>13980</v>
      </c>
      <c r="D8" s="98">
        <v>12905</v>
      </c>
      <c r="E8" s="98">
        <v>11201</v>
      </c>
      <c r="F8" s="98">
        <v>10829</v>
      </c>
    </row>
    <row r="9" spans="1:6" ht="13.5" x14ac:dyDescent="0.2">
      <c r="A9" s="53">
        <v>4</v>
      </c>
      <c r="B9" s="54" t="s">
        <v>58</v>
      </c>
      <c r="C9" s="98">
        <v>85272</v>
      </c>
      <c r="D9" s="98">
        <v>98327</v>
      </c>
      <c r="E9" s="98">
        <v>15876</v>
      </c>
      <c r="F9" s="98">
        <v>19684</v>
      </c>
    </row>
    <row r="10" spans="1:6" ht="13.5" x14ac:dyDescent="0.2">
      <c r="A10" s="53">
        <v>5</v>
      </c>
      <c r="B10" s="54" t="s">
        <v>59</v>
      </c>
      <c r="C10" s="98">
        <v>17210</v>
      </c>
      <c r="D10" s="98">
        <v>57198.16</v>
      </c>
      <c r="E10" s="98">
        <v>6268</v>
      </c>
      <c r="F10" s="98">
        <v>7718.08</v>
      </c>
    </row>
    <row r="11" spans="1:6" ht="13.5" x14ac:dyDescent="0.2">
      <c r="A11" s="53">
        <v>6</v>
      </c>
      <c r="B11" s="54" t="s">
        <v>60</v>
      </c>
      <c r="C11" s="98">
        <v>5064</v>
      </c>
      <c r="D11" s="98">
        <v>8022.72</v>
      </c>
      <c r="E11" s="98">
        <v>2273</v>
      </c>
      <c r="F11" s="98">
        <v>6564.04</v>
      </c>
    </row>
    <row r="12" spans="1:6" ht="13.5" x14ac:dyDescent="0.2">
      <c r="A12" s="53">
        <v>7</v>
      </c>
      <c r="B12" s="54" t="s">
        <v>61</v>
      </c>
      <c r="C12" s="98">
        <v>76044</v>
      </c>
      <c r="D12" s="98">
        <v>47669</v>
      </c>
      <c r="E12" s="98">
        <v>51547</v>
      </c>
      <c r="F12" s="98">
        <v>53376</v>
      </c>
    </row>
    <row r="13" spans="1:6" ht="13.5" x14ac:dyDescent="0.2">
      <c r="A13" s="53">
        <v>8</v>
      </c>
      <c r="B13" s="54" t="s">
        <v>48</v>
      </c>
      <c r="C13" s="98">
        <v>1502</v>
      </c>
      <c r="D13" s="98">
        <v>2968</v>
      </c>
      <c r="E13" s="98">
        <v>1011</v>
      </c>
      <c r="F13" s="98">
        <v>2147</v>
      </c>
    </row>
    <row r="14" spans="1:6" ht="13.5" x14ac:dyDescent="0.2">
      <c r="A14" s="53">
        <v>9</v>
      </c>
      <c r="B14" s="54" t="s">
        <v>49</v>
      </c>
      <c r="C14" s="98">
        <v>2878</v>
      </c>
      <c r="D14" s="98">
        <v>2717</v>
      </c>
      <c r="E14" s="98">
        <v>1542</v>
      </c>
      <c r="F14" s="98">
        <v>1763</v>
      </c>
    </row>
    <row r="15" spans="1:6" ht="13.5" x14ac:dyDescent="0.2">
      <c r="A15" s="53">
        <v>10</v>
      </c>
      <c r="B15" s="54" t="s">
        <v>81</v>
      </c>
      <c r="C15" s="98">
        <v>6366</v>
      </c>
      <c r="D15" s="98">
        <v>4763</v>
      </c>
      <c r="E15" s="98">
        <v>4002</v>
      </c>
      <c r="F15" s="98">
        <v>3144</v>
      </c>
    </row>
    <row r="16" spans="1:6" ht="13.5" x14ac:dyDescent="0.2">
      <c r="A16" s="53">
        <v>11</v>
      </c>
      <c r="B16" s="54" t="s">
        <v>62</v>
      </c>
      <c r="C16" s="98">
        <v>916</v>
      </c>
      <c r="D16" s="98">
        <v>1134</v>
      </c>
      <c r="E16" s="98">
        <v>284</v>
      </c>
      <c r="F16" s="98">
        <v>289</v>
      </c>
    </row>
    <row r="17" spans="1:6" ht="13.5" x14ac:dyDescent="0.2">
      <c r="A17" s="53">
        <v>12</v>
      </c>
      <c r="B17" s="54" t="s">
        <v>63</v>
      </c>
      <c r="C17" s="98">
        <v>1257</v>
      </c>
      <c r="D17" s="98">
        <v>1885.6</v>
      </c>
      <c r="E17" s="98">
        <v>878</v>
      </c>
      <c r="F17" s="98">
        <v>1113.9100000000001</v>
      </c>
    </row>
    <row r="18" spans="1:6" ht="13.5" x14ac:dyDescent="0.2">
      <c r="A18" s="53">
        <v>13</v>
      </c>
      <c r="B18" s="54" t="s">
        <v>199</v>
      </c>
      <c r="C18" s="98">
        <v>3440</v>
      </c>
      <c r="D18" s="98">
        <v>8385.8700000000008</v>
      </c>
      <c r="E18" s="98">
        <v>1571</v>
      </c>
      <c r="F18" s="98">
        <v>3071.69</v>
      </c>
    </row>
    <row r="19" spans="1:6" ht="13.5" x14ac:dyDescent="0.2">
      <c r="A19" s="53">
        <v>14</v>
      </c>
      <c r="B19" s="54" t="s">
        <v>200</v>
      </c>
      <c r="C19" s="98">
        <v>349</v>
      </c>
      <c r="D19" s="98">
        <v>502.32</v>
      </c>
      <c r="E19" s="98">
        <v>117</v>
      </c>
      <c r="F19" s="98">
        <v>147.97</v>
      </c>
    </row>
    <row r="20" spans="1:6" ht="13.5" x14ac:dyDescent="0.2">
      <c r="A20" s="53">
        <v>15</v>
      </c>
      <c r="B20" s="54" t="s">
        <v>64</v>
      </c>
      <c r="C20" s="98">
        <v>21044</v>
      </c>
      <c r="D20" s="98">
        <v>25547</v>
      </c>
      <c r="E20" s="98">
        <v>9470</v>
      </c>
      <c r="F20" s="98">
        <v>13045</v>
      </c>
    </row>
    <row r="21" spans="1:6" ht="13.5" x14ac:dyDescent="0.2">
      <c r="A21" s="53">
        <v>16</v>
      </c>
      <c r="B21" s="54" t="s">
        <v>70</v>
      </c>
      <c r="C21" s="98">
        <v>19777</v>
      </c>
      <c r="D21" s="98">
        <v>48635</v>
      </c>
      <c r="E21" s="98">
        <v>76148</v>
      </c>
      <c r="F21" s="98">
        <v>150189</v>
      </c>
    </row>
    <row r="22" spans="1:6" ht="13.5" x14ac:dyDescent="0.2">
      <c r="A22" s="53">
        <v>17</v>
      </c>
      <c r="B22" s="54" t="s">
        <v>65</v>
      </c>
      <c r="C22" s="98">
        <v>1757</v>
      </c>
      <c r="D22" s="98">
        <v>2521</v>
      </c>
      <c r="E22" s="98">
        <v>1876</v>
      </c>
      <c r="F22" s="98">
        <v>2404</v>
      </c>
    </row>
    <row r="23" spans="1:6" ht="13.5" x14ac:dyDescent="0.2">
      <c r="A23" s="53">
        <v>18</v>
      </c>
      <c r="B23" s="54" t="s">
        <v>201</v>
      </c>
      <c r="C23" s="98">
        <v>15706</v>
      </c>
      <c r="D23" s="98">
        <v>17425</v>
      </c>
      <c r="E23" s="98">
        <v>10096</v>
      </c>
      <c r="F23" s="98">
        <v>2541</v>
      </c>
    </row>
    <row r="24" spans="1:6" ht="13.5" x14ac:dyDescent="0.2">
      <c r="A24" s="53">
        <v>19</v>
      </c>
      <c r="B24" s="54" t="s">
        <v>66</v>
      </c>
      <c r="C24" s="98">
        <v>21895</v>
      </c>
      <c r="D24" s="98">
        <v>26225</v>
      </c>
      <c r="E24" s="98">
        <v>12567</v>
      </c>
      <c r="F24" s="98">
        <v>13327</v>
      </c>
    </row>
    <row r="25" spans="1:6" ht="13.5" x14ac:dyDescent="0.2">
      <c r="A25" s="53">
        <v>20</v>
      </c>
      <c r="B25" s="54" t="s">
        <v>67</v>
      </c>
      <c r="C25" s="98">
        <v>163</v>
      </c>
      <c r="D25" s="98">
        <v>1650</v>
      </c>
      <c r="E25" s="98">
        <v>72</v>
      </c>
      <c r="F25" s="98">
        <v>725</v>
      </c>
    </row>
    <row r="26" spans="1:6" ht="13.5" x14ac:dyDescent="0.2">
      <c r="A26" s="53">
        <v>21</v>
      </c>
      <c r="B26" s="54" t="s">
        <v>50</v>
      </c>
      <c r="C26" s="98">
        <v>143</v>
      </c>
      <c r="D26" s="98">
        <v>29.3</v>
      </c>
      <c r="E26" s="98">
        <v>91</v>
      </c>
      <c r="F26" s="98">
        <v>1.54</v>
      </c>
    </row>
    <row r="27" spans="1:6" ht="13.5" x14ac:dyDescent="0.2">
      <c r="A27" s="273"/>
      <c r="B27" s="191" t="s">
        <v>351</v>
      </c>
      <c r="C27" s="256">
        <f>SUM(C6:C26)</f>
        <v>326961</v>
      </c>
      <c r="D27" s="256">
        <f t="shared" ref="D27:F27" si="0">SUM(D6:D26)</f>
        <v>448360.92</v>
      </c>
      <c r="E27" s="256">
        <f t="shared" si="0"/>
        <v>219708</v>
      </c>
      <c r="F27" s="256">
        <f t="shared" si="0"/>
        <v>313503.37999999995</v>
      </c>
    </row>
    <row r="28" spans="1:6" ht="13.5" x14ac:dyDescent="0.2">
      <c r="A28" s="53">
        <v>22</v>
      </c>
      <c r="B28" s="54" t="s">
        <v>47</v>
      </c>
      <c r="C28" s="98">
        <v>12010</v>
      </c>
      <c r="D28" s="98">
        <v>4055</v>
      </c>
      <c r="E28" s="98">
        <v>6921</v>
      </c>
      <c r="F28" s="98">
        <v>2846</v>
      </c>
    </row>
    <row r="29" spans="1:6" ht="13.5" x14ac:dyDescent="0.2">
      <c r="A29" s="53">
        <v>23</v>
      </c>
      <c r="B29" s="54" t="s">
        <v>202</v>
      </c>
      <c r="C29" s="98">
        <v>0</v>
      </c>
      <c r="D29" s="98">
        <v>0</v>
      </c>
      <c r="E29" s="98">
        <v>0</v>
      </c>
      <c r="F29" s="98">
        <v>0</v>
      </c>
    </row>
    <row r="30" spans="1:6" ht="13.5" x14ac:dyDescent="0.2">
      <c r="A30" s="53">
        <v>24</v>
      </c>
      <c r="B30" s="54" t="s">
        <v>203</v>
      </c>
      <c r="C30" s="98">
        <v>12</v>
      </c>
      <c r="D30" s="98">
        <v>16</v>
      </c>
      <c r="E30" s="98">
        <v>0</v>
      </c>
      <c r="F30" s="98">
        <v>0</v>
      </c>
    </row>
    <row r="31" spans="1:6" ht="13.5" x14ac:dyDescent="0.2">
      <c r="A31" s="53">
        <v>25</v>
      </c>
      <c r="B31" s="54" t="s">
        <v>51</v>
      </c>
      <c r="C31" s="98">
        <v>0</v>
      </c>
      <c r="D31" s="98">
        <v>0</v>
      </c>
      <c r="E31" s="98">
        <v>0</v>
      </c>
      <c r="F31" s="98">
        <v>0</v>
      </c>
    </row>
    <row r="32" spans="1:6" ht="13.5" x14ac:dyDescent="0.2">
      <c r="A32" s="53">
        <v>26</v>
      </c>
      <c r="B32" s="54" t="s">
        <v>204</v>
      </c>
      <c r="C32" s="98">
        <v>0</v>
      </c>
      <c r="D32" s="98">
        <v>0</v>
      </c>
      <c r="E32" s="98">
        <v>0</v>
      </c>
      <c r="F32" s="98">
        <v>0</v>
      </c>
    </row>
    <row r="33" spans="1:6" ht="13.5" x14ac:dyDescent="0.2">
      <c r="A33" s="53">
        <v>27</v>
      </c>
      <c r="B33" s="54" t="s">
        <v>205</v>
      </c>
      <c r="C33" s="98">
        <v>0</v>
      </c>
      <c r="D33" s="98">
        <v>0</v>
      </c>
      <c r="E33" s="98">
        <v>0</v>
      </c>
      <c r="F33" s="98">
        <v>0</v>
      </c>
    </row>
    <row r="34" spans="1:6" ht="13.5" x14ac:dyDescent="0.2">
      <c r="A34" s="53">
        <v>28</v>
      </c>
      <c r="B34" s="54" t="s">
        <v>206</v>
      </c>
      <c r="C34" s="98">
        <v>37</v>
      </c>
      <c r="D34" s="98">
        <v>68</v>
      </c>
      <c r="E34" s="98">
        <v>14</v>
      </c>
      <c r="F34" s="98">
        <v>7</v>
      </c>
    </row>
    <row r="35" spans="1:6" ht="13.5" x14ac:dyDescent="0.2">
      <c r="A35" s="53">
        <v>29</v>
      </c>
      <c r="B35" s="54" t="s">
        <v>71</v>
      </c>
      <c r="C35" s="98">
        <v>3066</v>
      </c>
      <c r="D35" s="98">
        <v>10389</v>
      </c>
      <c r="E35" s="98">
        <v>2118</v>
      </c>
      <c r="F35" s="98">
        <v>4191</v>
      </c>
    </row>
    <row r="36" spans="1:6" ht="13.5" x14ac:dyDescent="0.2">
      <c r="A36" s="53">
        <v>30</v>
      </c>
      <c r="B36" s="54" t="s">
        <v>72</v>
      </c>
      <c r="C36" s="98">
        <v>15914</v>
      </c>
      <c r="D36" s="98">
        <v>18995</v>
      </c>
      <c r="E36" s="98">
        <v>6425</v>
      </c>
      <c r="F36" s="98">
        <v>11352</v>
      </c>
    </row>
    <row r="37" spans="1:6" ht="13.5" x14ac:dyDescent="0.2">
      <c r="A37" s="53">
        <v>31</v>
      </c>
      <c r="B37" s="54" t="s">
        <v>207</v>
      </c>
      <c r="C37" s="98">
        <v>185</v>
      </c>
      <c r="D37" s="98">
        <v>90.35</v>
      </c>
      <c r="E37" s="98">
        <v>98</v>
      </c>
      <c r="F37" s="98">
        <v>48.14</v>
      </c>
    </row>
    <row r="38" spans="1:6" ht="13.5" x14ac:dyDescent="0.2">
      <c r="A38" s="53">
        <v>32</v>
      </c>
      <c r="B38" s="54" t="s">
        <v>208</v>
      </c>
      <c r="C38" s="98">
        <v>0</v>
      </c>
      <c r="D38" s="98">
        <v>0</v>
      </c>
      <c r="E38" s="98">
        <v>0</v>
      </c>
      <c r="F38" s="98">
        <v>0</v>
      </c>
    </row>
    <row r="39" spans="1:6" ht="13.5" x14ac:dyDescent="0.2">
      <c r="A39" s="53">
        <v>33</v>
      </c>
      <c r="B39" s="54" t="s">
        <v>209</v>
      </c>
      <c r="C39" s="98">
        <v>16</v>
      </c>
      <c r="D39" s="98">
        <v>9</v>
      </c>
      <c r="E39" s="98">
        <v>8</v>
      </c>
      <c r="F39" s="98">
        <v>2</v>
      </c>
    </row>
    <row r="40" spans="1:6" ht="13.5" x14ac:dyDescent="0.2">
      <c r="A40" s="53">
        <v>34</v>
      </c>
      <c r="B40" s="54" t="s">
        <v>210</v>
      </c>
      <c r="C40" s="98">
        <v>9</v>
      </c>
      <c r="D40" s="98">
        <v>108.12</v>
      </c>
      <c r="E40" s="98">
        <v>2</v>
      </c>
      <c r="F40" s="98">
        <v>10.98</v>
      </c>
    </row>
    <row r="41" spans="1:6" ht="13.5" x14ac:dyDescent="0.2">
      <c r="A41" s="53">
        <v>35</v>
      </c>
      <c r="B41" s="54" t="s">
        <v>211</v>
      </c>
      <c r="C41" s="98">
        <v>0</v>
      </c>
      <c r="D41" s="98">
        <v>0</v>
      </c>
      <c r="E41" s="98">
        <v>0</v>
      </c>
      <c r="F41" s="98">
        <v>0</v>
      </c>
    </row>
    <row r="42" spans="1:6" ht="13.5" x14ac:dyDescent="0.2">
      <c r="A42" s="53">
        <v>36</v>
      </c>
      <c r="B42" s="54" t="s">
        <v>73</v>
      </c>
      <c r="C42" s="98">
        <v>1570</v>
      </c>
      <c r="D42" s="98">
        <v>3743</v>
      </c>
      <c r="E42" s="98">
        <v>812</v>
      </c>
      <c r="F42" s="98">
        <v>2869</v>
      </c>
    </row>
    <row r="43" spans="1:6" ht="13.5" x14ac:dyDescent="0.2">
      <c r="A43" s="53">
        <v>37</v>
      </c>
      <c r="B43" s="54" t="s">
        <v>212</v>
      </c>
      <c r="C43" s="98">
        <v>0</v>
      </c>
      <c r="D43" s="98">
        <v>0</v>
      </c>
      <c r="E43" s="98">
        <v>1</v>
      </c>
      <c r="F43" s="98">
        <v>1</v>
      </c>
    </row>
    <row r="44" spans="1:6" ht="13.5" x14ac:dyDescent="0.2">
      <c r="A44" s="53">
        <v>38</v>
      </c>
      <c r="B44" s="54" t="s">
        <v>213</v>
      </c>
      <c r="C44" s="98">
        <v>3917</v>
      </c>
      <c r="D44" s="98">
        <v>587</v>
      </c>
      <c r="E44" s="98">
        <v>2082</v>
      </c>
      <c r="F44" s="98">
        <v>357</v>
      </c>
    </row>
    <row r="45" spans="1:6" ht="13.5" x14ac:dyDescent="0.2">
      <c r="A45" s="53">
        <v>39</v>
      </c>
      <c r="B45" s="54" t="s">
        <v>214</v>
      </c>
      <c r="C45" s="98">
        <v>0</v>
      </c>
      <c r="D45" s="98">
        <v>0</v>
      </c>
      <c r="E45" s="98">
        <v>0</v>
      </c>
      <c r="F45" s="98">
        <v>0</v>
      </c>
    </row>
    <row r="46" spans="1:6" ht="13.5" x14ac:dyDescent="0.2">
      <c r="A46" s="53">
        <v>40</v>
      </c>
      <c r="B46" s="54" t="s">
        <v>77</v>
      </c>
      <c r="C46" s="98">
        <v>0</v>
      </c>
      <c r="D46" s="98">
        <v>0</v>
      </c>
      <c r="E46" s="98">
        <v>0</v>
      </c>
      <c r="F46" s="98">
        <v>0</v>
      </c>
    </row>
    <row r="47" spans="1:6" ht="13.5" x14ac:dyDescent="0.2">
      <c r="A47" s="53">
        <v>41</v>
      </c>
      <c r="B47" s="54" t="s">
        <v>215</v>
      </c>
      <c r="C47" s="98">
        <v>0</v>
      </c>
      <c r="D47" s="98">
        <v>0</v>
      </c>
      <c r="E47" s="98">
        <v>0</v>
      </c>
      <c r="F47" s="98">
        <v>0</v>
      </c>
    </row>
    <row r="48" spans="1:6" ht="13.5" x14ac:dyDescent="0.2">
      <c r="A48" s="53">
        <v>42</v>
      </c>
      <c r="B48" s="54" t="s">
        <v>76</v>
      </c>
      <c r="C48" s="98">
        <v>66</v>
      </c>
      <c r="D48" s="98">
        <v>422</v>
      </c>
      <c r="E48" s="98">
        <v>0</v>
      </c>
      <c r="F48" s="98">
        <v>0</v>
      </c>
    </row>
    <row r="49" spans="1:6" ht="13.5" x14ac:dyDescent="0.2">
      <c r="A49" s="273"/>
      <c r="B49" s="191" t="s">
        <v>313</v>
      </c>
      <c r="C49" s="256">
        <f>SUM(C28:C48)</f>
        <v>36802</v>
      </c>
      <c r="D49" s="256">
        <f t="shared" ref="D49:F49" si="1">SUM(D28:D48)</f>
        <v>38482.47</v>
      </c>
      <c r="E49" s="256">
        <f t="shared" si="1"/>
        <v>18481</v>
      </c>
      <c r="F49" s="256">
        <f t="shared" si="1"/>
        <v>21684.12</v>
      </c>
    </row>
    <row r="50" spans="1:6" ht="13.5" x14ac:dyDescent="0.2">
      <c r="A50" s="53">
        <v>43</v>
      </c>
      <c r="B50" s="54" t="s">
        <v>46</v>
      </c>
      <c r="C50" s="98">
        <v>24230</v>
      </c>
      <c r="D50" s="98">
        <v>22210</v>
      </c>
      <c r="E50" s="98">
        <v>36377</v>
      </c>
      <c r="F50" s="98">
        <v>33344</v>
      </c>
    </row>
    <row r="51" spans="1:6" ht="13.5" x14ac:dyDescent="0.2">
      <c r="A51" s="53">
        <v>44</v>
      </c>
      <c r="B51" s="54" t="s">
        <v>216</v>
      </c>
      <c r="C51" s="98">
        <v>54512</v>
      </c>
      <c r="D51" s="98">
        <v>56386</v>
      </c>
      <c r="E51" s="98">
        <v>20875</v>
      </c>
      <c r="F51" s="98">
        <v>21356</v>
      </c>
    </row>
    <row r="52" spans="1:6" ht="13.5" x14ac:dyDescent="0.2">
      <c r="A52" s="53">
        <v>45</v>
      </c>
      <c r="B52" s="54" t="s">
        <v>52</v>
      </c>
      <c r="C52" s="98">
        <v>29821</v>
      </c>
      <c r="D52" s="98">
        <v>24783.91</v>
      </c>
      <c r="E52" s="98">
        <v>31803</v>
      </c>
      <c r="F52" s="98">
        <v>29324.43</v>
      </c>
    </row>
    <row r="53" spans="1:6" ht="13.5" x14ac:dyDescent="0.2">
      <c r="A53" s="273"/>
      <c r="B53" s="191" t="s">
        <v>352</v>
      </c>
      <c r="C53" s="256">
        <f>SUM(C50:C52)</f>
        <v>108563</v>
      </c>
      <c r="D53" s="256">
        <f t="shared" ref="D53:F53" si="2">SUM(D50:D52)</f>
        <v>103379.91</v>
      </c>
      <c r="E53" s="256">
        <f t="shared" si="2"/>
        <v>89055</v>
      </c>
      <c r="F53" s="256">
        <f t="shared" si="2"/>
        <v>84024.43</v>
      </c>
    </row>
    <row r="54" spans="1:6" ht="13.5" x14ac:dyDescent="0.2">
      <c r="A54" s="53">
        <v>46</v>
      </c>
      <c r="B54" s="54" t="s">
        <v>314</v>
      </c>
      <c r="C54" s="98">
        <v>0</v>
      </c>
      <c r="D54" s="98">
        <v>0</v>
      </c>
      <c r="E54" s="98">
        <v>0</v>
      </c>
      <c r="F54" s="98">
        <v>0</v>
      </c>
    </row>
    <row r="55" spans="1:6" ht="13.5" x14ac:dyDescent="0.2">
      <c r="A55" s="53">
        <v>47</v>
      </c>
      <c r="B55" s="54" t="s">
        <v>241</v>
      </c>
      <c r="C55" s="98">
        <v>187001.57579999999</v>
      </c>
      <c r="D55" s="98">
        <v>67320.888600000006</v>
      </c>
      <c r="E55" s="98">
        <v>361694.89380000002</v>
      </c>
      <c r="F55" s="98">
        <v>177230.67869999999</v>
      </c>
    </row>
    <row r="56" spans="1:6" ht="13.5" x14ac:dyDescent="0.2">
      <c r="A56" s="53">
        <v>48</v>
      </c>
      <c r="B56" s="54" t="s">
        <v>315</v>
      </c>
      <c r="C56" s="98">
        <v>0</v>
      </c>
      <c r="D56" s="98">
        <v>0</v>
      </c>
      <c r="E56" s="98">
        <v>0</v>
      </c>
      <c r="F56" s="98">
        <v>0</v>
      </c>
    </row>
    <row r="57" spans="1:6" ht="13.5" x14ac:dyDescent="0.2">
      <c r="A57" s="53">
        <v>49</v>
      </c>
      <c r="B57" s="54" t="s">
        <v>350</v>
      </c>
      <c r="C57" s="98">
        <v>0</v>
      </c>
      <c r="D57" s="98">
        <v>0</v>
      </c>
      <c r="E57" s="98">
        <v>0</v>
      </c>
      <c r="F57" s="98">
        <v>0</v>
      </c>
    </row>
    <row r="58" spans="1:6" ht="13.5" x14ac:dyDescent="0.2">
      <c r="A58" s="273"/>
      <c r="B58" s="191" t="s">
        <v>316</v>
      </c>
      <c r="C58" s="256">
        <f>SUM(C54:C57)</f>
        <v>187001.57579999999</v>
      </c>
      <c r="D58" s="256">
        <f t="shared" ref="D58:F58" si="3">SUM(D54:D57)</f>
        <v>67320.888600000006</v>
      </c>
      <c r="E58" s="256">
        <f t="shared" si="3"/>
        <v>361694.89380000002</v>
      </c>
      <c r="F58" s="256">
        <f t="shared" si="3"/>
        <v>177230.67869999999</v>
      </c>
    </row>
    <row r="59" spans="1:6" ht="13.5" x14ac:dyDescent="0.2">
      <c r="A59" s="273"/>
      <c r="B59" s="191" t="s">
        <v>242</v>
      </c>
      <c r="C59" s="256">
        <f>C58+C53+C49+C27</f>
        <v>659327.57579999999</v>
      </c>
      <c r="D59" s="256">
        <f t="shared" ref="D59:F59" si="4">D58+D53+D49+D27</f>
        <v>657544.18859999999</v>
      </c>
      <c r="E59" s="256">
        <f t="shared" si="4"/>
        <v>688938.89379999996</v>
      </c>
      <c r="F59" s="256">
        <f t="shared" si="4"/>
        <v>596442.60869999998</v>
      </c>
    </row>
    <row r="65" spans="6:6" x14ac:dyDescent="0.2">
      <c r="F65" s="5">
        <f>F59+D59</f>
        <v>1253986.7973</v>
      </c>
    </row>
    <row r="66" spans="6:6" x14ac:dyDescent="0.2">
      <c r="F66" s="5">
        <f>E59+C59</f>
        <v>1348266.4696</v>
      </c>
    </row>
  </sheetData>
  <mergeCells count="6">
    <mergeCell ref="A1:F1"/>
    <mergeCell ref="B3:D3"/>
    <mergeCell ref="A4:A5"/>
    <mergeCell ref="B4:B5"/>
    <mergeCell ref="C4:D4"/>
    <mergeCell ref="E4:F4"/>
  </mergeCells>
  <pageMargins left="0.7" right="0.7" top="0.25" bottom="0.25" header="0.3" footer="0.3"/>
  <pageSetup paperSize="9" scale="8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4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F65" sqref="F65"/>
    </sheetView>
  </sheetViews>
  <sheetFormatPr defaultRowHeight="12.75" x14ac:dyDescent="0.2"/>
  <cols>
    <col min="1" max="1" width="5" style="111" customWidth="1"/>
    <col min="2" max="2" width="24.42578125" style="111" bestFit="1" customWidth="1"/>
    <col min="3" max="3" width="15" style="113" customWidth="1"/>
    <col min="4" max="4" width="12.42578125" style="113" customWidth="1"/>
    <col min="5" max="5" width="15.85546875" style="113" customWidth="1"/>
    <col min="6" max="6" width="14" style="113" customWidth="1"/>
    <col min="7" max="13" width="9.140625" style="283"/>
    <col min="14" max="16384" width="9.140625" style="111"/>
  </cols>
  <sheetData>
    <row r="1" spans="1:10" ht="18.75" x14ac:dyDescent="0.2">
      <c r="A1" s="452" t="s">
        <v>344</v>
      </c>
      <c r="B1" s="452"/>
      <c r="C1" s="452"/>
      <c r="D1" s="452"/>
      <c r="E1" s="452"/>
      <c r="F1" s="452"/>
    </row>
    <row r="2" spans="1:10" ht="14.25" x14ac:dyDescent="0.2">
      <c r="A2" s="44"/>
      <c r="B2" s="44"/>
      <c r="C2" s="105"/>
      <c r="D2" s="105"/>
      <c r="E2" s="105"/>
      <c r="F2" s="105"/>
    </row>
    <row r="3" spans="1:10" ht="15.75" x14ac:dyDescent="0.2">
      <c r="A3" s="33"/>
      <c r="B3" s="475" t="s">
        <v>12</v>
      </c>
      <c r="C3" s="475"/>
      <c r="D3" s="475"/>
      <c r="F3" s="112" t="s">
        <v>185</v>
      </c>
    </row>
    <row r="4" spans="1:10" ht="15" customHeight="1" x14ac:dyDescent="0.2">
      <c r="A4" s="362" t="s">
        <v>217</v>
      </c>
      <c r="B4" s="362" t="s">
        <v>3</v>
      </c>
      <c r="C4" s="437" t="s">
        <v>182</v>
      </c>
      <c r="D4" s="437"/>
      <c r="E4" s="437" t="s">
        <v>183</v>
      </c>
      <c r="F4" s="437"/>
    </row>
    <row r="5" spans="1:10" ht="15" customHeight="1" x14ac:dyDescent="0.2">
      <c r="A5" s="362"/>
      <c r="B5" s="362"/>
      <c r="C5" s="274" t="s">
        <v>30</v>
      </c>
      <c r="D5" s="274" t="s">
        <v>17</v>
      </c>
      <c r="E5" s="274" t="s">
        <v>30</v>
      </c>
      <c r="F5" s="274" t="s">
        <v>17</v>
      </c>
    </row>
    <row r="6" spans="1:10" ht="15" customHeight="1" x14ac:dyDescent="0.2">
      <c r="A6" s="53">
        <v>1</v>
      </c>
      <c r="B6" s="54" t="s">
        <v>55</v>
      </c>
      <c r="C6" s="98">
        <v>416</v>
      </c>
      <c r="D6" s="98">
        <v>269</v>
      </c>
      <c r="E6" s="98">
        <v>254</v>
      </c>
      <c r="F6" s="98">
        <v>138</v>
      </c>
      <c r="G6" s="284"/>
      <c r="H6" s="284"/>
      <c r="I6" s="284"/>
      <c r="J6" s="284"/>
    </row>
    <row r="7" spans="1:10" ht="13.5" x14ac:dyDescent="0.2">
      <c r="A7" s="53">
        <v>2</v>
      </c>
      <c r="B7" s="54" t="s">
        <v>56</v>
      </c>
      <c r="C7" s="98">
        <v>63</v>
      </c>
      <c r="D7" s="98">
        <v>111</v>
      </c>
      <c r="E7" s="98">
        <v>40</v>
      </c>
      <c r="F7" s="98">
        <v>69</v>
      </c>
      <c r="G7" s="284"/>
      <c r="H7" s="284"/>
      <c r="I7" s="284"/>
      <c r="J7" s="284"/>
    </row>
    <row r="8" spans="1:10" ht="13.5" x14ac:dyDescent="0.2">
      <c r="A8" s="53">
        <v>3</v>
      </c>
      <c r="B8" s="54" t="s">
        <v>57</v>
      </c>
      <c r="C8" s="98">
        <v>2213</v>
      </c>
      <c r="D8" s="98">
        <v>4755</v>
      </c>
      <c r="E8" s="98">
        <v>1145</v>
      </c>
      <c r="F8" s="98">
        <v>1256</v>
      </c>
      <c r="G8" s="284"/>
      <c r="H8" s="284"/>
      <c r="I8" s="284"/>
      <c r="J8" s="284"/>
    </row>
    <row r="9" spans="1:10" ht="13.5" x14ac:dyDescent="0.2">
      <c r="A9" s="53">
        <v>4</v>
      </c>
      <c r="B9" s="54" t="s">
        <v>58</v>
      </c>
      <c r="C9" s="98">
        <v>243</v>
      </c>
      <c r="D9" s="98">
        <v>198</v>
      </c>
      <c r="E9" s="98">
        <v>88</v>
      </c>
      <c r="F9" s="98">
        <v>101</v>
      </c>
      <c r="G9" s="284"/>
      <c r="H9" s="284"/>
      <c r="I9" s="284"/>
      <c r="J9" s="284"/>
    </row>
    <row r="10" spans="1:10" ht="13.5" x14ac:dyDescent="0.2">
      <c r="A10" s="53">
        <v>5</v>
      </c>
      <c r="B10" s="54" t="s">
        <v>59</v>
      </c>
      <c r="C10" s="98">
        <v>143</v>
      </c>
      <c r="D10" s="98">
        <v>327.58</v>
      </c>
      <c r="E10" s="98">
        <v>197</v>
      </c>
      <c r="F10" s="98">
        <v>216.52</v>
      </c>
      <c r="G10" s="284"/>
      <c r="H10" s="284"/>
      <c r="I10" s="284"/>
      <c r="J10" s="284"/>
    </row>
    <row r="11" spans="1:10" ht="13.5" x14ac:dyDescent="0.2">
      <c r="A11" s="53">
        <v>6</v>
      </c>
      <c r="B11" s="54" t="s">
        <v>60</v>
      </c>
      <c r="C11" s="98">
        <v>167</v>
      </c>
      <c r="D11" s="98">
        <v>513.77</v>
      </c>
      <c r="E11" s="98">
        <v>75</v>
      </c>
      <c r="F11" s="98">
        <v>51.96</v>
      </c>
      <c r="G11" s="284"/>
      <c r="H11" s="284"/>
      <c r="I11" s="284"/>
      <c r="J11" s="284"/>
    </row>
    <row r="12" spans="1:10" ht="13.5" x14ac:dyDescent="0.2">
      <c r="A12" s="53">
        <v>7</v>
      </c>
      <c r="B12" s="54" t="s">
        <v>61</v>
      </c>
      <c r="C12" s="98">
        <v>203</v>
      </c>
      <c r="D12" s="98">
        <v>278</v>
      </c>
      <c r="E12" s="98">
        <v>47</v>
      </c>
      <c r="F12" s="98">
        <v>107</v>
      </c>
      <c r="G12" s="284"/>
      <c r="H12" s="284"/>
      <c r="I12" s="284"/>
      <c r="J12" s="284"/>
    </row>
    <row r="13" spans="1:10" ht="13.5" x14ac:dyDescent="0.2">
      <c r="A13" s="53">
        <v>8</v>
      </c>
      <c r="B13" s="54" t="s">
        <v>48</v>
      </c>
      <c r="C13" s="98">
        <v>58</v>
      </c>
      <c r="D13" s="98">
        <v>136</v>
      </c>
      <c r="E13" s="98">
        <v>54</v>
      </c>
      <c r="F13" s="98">
        <v>125</v>
      </c>
      <c r="G13" s="284"/>
      <c r="H13" s="284"/>
      <c r="I13" s="284"/>
      <c r="J13" s="284"/>
    </row>
    <row r="14" spans="1:10" ht="13.5" x14ac:dyDescent="0.2">
      <c r="A14" s="53">
        <v>9</v>
      </c>
      <c r="B14" s="54" t="s">
        <v>49</v>
      </c>
      <c r="C14" s="98">
        <v>49</v>
      </c>
      <c r="D14" s="98">
        <v>52</v>
      </c>
      <c r="E14" s="98">
        <v>22</v>
      </c>
      <c r="F14" s="98">
        <v>25</v>
      </c>
      <c r="G14" s="284"/>
      <c r="H14" s="284"/>
      <c r="I14" s="284"/>
      <c r="J14" s="284"/>
    </row>
    <row r="15" spans="1:10" ht="13.5" x14ac:dyDescent="0.2">
      <c r="A15" s="53">
        <v>10</v>
      </c>
      <c r="B15" s="54" t="s">
        <v>81</v>
      </c>
      <c r="C15" s="98">
        <v>670</v>
      </c>
      <c r="D15" s="98">
        <v>371</v>
      </c>
      <c r="E15" s="98">
        <v>304</v>
      </c>
      <c r="F15" s="98">
        <v>198</v>
      </c>
      <c r="G15" s="284"/>
      <c r="H15" s="284"/>
      <c r="I15" s="284"/>
      <c r="J15" s="284"/>
    </row>
    <row r="16" spans="1:10" ht="13.5" x14ac:dyDescent="0.2">
      <c r="A16" s="53">
        <v>11</v>
      </c>
      <c r="B16" s="54" t="s">
        <v>62</v>
      </c>
      <c r="C16" s="98">
        <v>6</v>
      </c>
      <c r="D16" s="98">
        <v>9</v>
      </c>
      <c r="E16" s="98">
        <v>3</v>
      </c>
      <c r="F16" s="98">
        <v>6</v>
      </c>
      <c r="G16" s="284"/>
      <c r="H16" s="284"/>
      <c r="I16" s="284"/>
      <c r="J16" s="284"/>
    </row>
    <row r="17" spans="1:10" ht="13.5" x14ac:dyDescent="0.2">
      <c r="A17" s="53">
        <v>12</v>
      </c>
      <c r="B17" s="54" t="s">
        <v>63</v>
      </c>
      <c r="C17" s="98">
        <v>56</v>
      </c>
      <c r="D17" s="98">
        <v>97</v>
      </c>
      <c r="E17" s="98">
        <v>11</v>
      </c>
      <c r="F17" s="98">
        <v>13</v>
      </c>
      <c r="G17" s="284"/>
      <c r="H17" s="284"/>
      <c r="I17" s="284"/>
      <c r="J17" s="284"/>
    </row>
    <row r="18" spans="1:10" ht="13.5" x14ac:dyDescent="0.2">
      <c r="A18" s="53">
        <v>13</v>
      </c>
      <c r="B18" s="54" t="s">
        <v>199</v>
      </c>
      <c r="C18" s="98">
        <v>123</v>
      </c>
      <c r="D18" s="98">
        <v>253.27</v>
      </c>
      <c r="E18" s="98">
        <v>58</v>
      </c>
      <c r="F18" s="98">
        <v>87.43</v>
      </c>
      <c r="G18" s="284"/>
      <c r="H18" s="284"/>
      <c r="I18" s="284"/>
      <c r="J18" s="284"/>
    </row>
    <row r="19" spans="1:10" ht="13.5" x14ac:dyDescent="0.2">
      <c r="A19" s="53">
        <v>14</v>
      </c>
      <c r="B19" s="54" t="s">
        <v>200</v>
      </c>
      <c r="C19" s="98">
        <v>34</v>
      </c>
      <c r="D19" s="98">
        <v>127.66</v>
      </c>
      <c r="E19" s="98">
        <v>26</v>
      </c>
      <c r="F19" s="98">
        <v>58.85</v>
      </c>
      <c r="G19" s="284"/>
      <c r="H19" s="284"/>
      <c r="I19" s="284"/>
      <c r="J19" s="284"/>
    </row>
    <row r="20" spans="1:10" ht="13.5" x14ac:dyDescent="0.2">
      <c r="A20" s="53">
        <v>15</v>
      </c>
      <c r="B20" s="54" t="s">
        <v>64</v>
      </c>
      <c r="C20" s="98">
        <v>2144</v>
      </c>
      <c r="D20" s="98">
        <v>2656</v>
      </c>
      <c r="E20" s="98">
        <v>1008</v>
      </c>
      <c r="F20" s="98">
        <v>1498</v>
      </c>
      <c r="G20" s="284"/>
      <c r="H20" s="284"/>
      <c r="I20" s="284"/>
      <c r="J20" s="284"/>
    </row>
    <row r="21" spans="1:10" ht="13.5" x14ac:dyDescent="0.2">
      <c r="A21" s="53">
        <v>16</v>
      </c>
      <c r="B21" s="54" t="s">
        <v>70</v>
      </c>
      <c r="C21" s="98">
        <v>13106</v>
      </c>
      <c r="D21" s="98">
        <v>7125</v>
      </c>
      <c r="E21" s="98">
        <v>8289</v>
      </c>
      <c r="F21" s="98">
        <v>4377</v>
      </c>
      <c r="G21" s="284"/>
      <c r="H21" s="284"/>
      <c r="I21" s="284"/>
      <c r="J21" s="284"/>
    </row>
    <row r="22" spans="1:10" ht="13.5" x14ac:dyDescent="0.2">
      <c r="A22" s="53">
        <v>17</v>
      </c>
      <c r="B22" s="54" t="s">
        <v>65</v>
      </c>
      <c r="C22" s="98">
        <v>222</v>
      </c>
      <c r="D22" s="98">
        <v>370</v>
      </c>
      <c r="E22" s="98">
        <v>213</v>
      </c>
      <c r="F22" s="98">
        <v>347</v>
      </c>
      <c r="G22" s="284"/>
      <c r="H22" s="284"/>
      <c r="I22" s="284"/>
      <c r="J22" s="284"/>
    </row>
    <row r="23" spans="1:10" ht="13.5" x14ac:dyDescent="0.2">
      <c r="A23" s="53">
        <v>18</v>
      </c>
      <c r="B23" s="54" t="s">
        <v>201</v>
      </c>
      <c r="C23" s="98">
        <v>41</v>
      </c>
      <c r="D23" s="98">
        <v>219</v>
      </c>
      <c r="E23" s="98">
        <v>11</v>
      </c>
      <c r="F23" s="98">
        <v>12</v>
      </c>
      <c r="G23" s="284"/>
      <c r="H23" s="284"/>
      <c r="I23" s="284"/>
      <c r="J23" s="284"/>
    </row>
    <row r="24" spans="1:10" ht="13.5" x14ac:dyDescent="0.2">
      <c r="A24" s="53">
        <v>19</v>
      </c>
      <c r="B24" s="54" t="s">
        <v>66</v>
      </c>
      <c r="C24" s="98">
        <v>242</v>
      </c>
      <c r="D24" s="98">
        <v>117</v>
      </c>
      <c r="E24" s="98">
        <v>88</v>
      </c>
      <c r="F24" s="98">
        <v>46</v>
      </c>
      <c r="G24" s="284"/>
      <c r="H24" s="284"/>
      <c r="I24" s="284"/>
      <c r="J24" s="284"/>
    </row>
    <row r="25" spans="1:10" ht="13.5" x14ac:dyDescent="0.2">
      <c r="A25" s="53">
        <v>20</v>
      </c>
      <c r="B25" s="54" t="s">
        <v>67</v>
      </c>
      <c r="C25" s="98">
        <v>2</v>
      </c>
      <c r="D25" s="98">
        <v>3.7</v>
      </c>
      <c r="E25" s="98">
        <v>1</v>
      </c>
      <c r="F25" s="98">
        <v>1</v>
      </c>
      <c r="G25" s="284"/>
      <c r="H25" s="284"/>
      <c r="I25" s="284"/>
      <c r="J25" s="284"/>
    </row>
    <row r="26" spans="1:10" ht="13.5" x14ac:dyDescent="0.2">
      <c r="A26" s="53">
        <v>21</v>
      </c>
      <c r="B26" s="54" t="s">
        <v>50</v>
      </c>
      <c r="C26" s="98">
        <v>143</v>
      </c>
      <c r="D26" s="98">
        <v>24.7</v>
      </c>
      <c r="E26" s="98">
        <v>91</v>
      </c>
      <c r="F26" s="98">
        <v>0.94</v>
      </c>
      <c r="G26" s="284"/>
      <c r="H26" s="284"/>
      <c r="I26" s="284"/>
      <c r="J26" s="284"/>
    </row>
    <row r="27" spans="1:10" ht="13.5" x14ac:dyDescent="0.2">
      <c r="A27" s="273"/>
      <c r="B27" s="191" t="s">
        <v>351</v>
      </c>
      <c r="C27" s="256">
        <f>SUM(C6:C26)</f>
        <v>20344</v>
      </c>
      <c r="D27" s="256">
        <f t="shared" ref="D27:F27" si="0">SUM(D6:D26)</f>
        <v>18013.68</v>
      </c>
      <c r="E27" s="256">
        <f t="shared" si="0"/>
        <v>12025</v>
      </c>
      <c r="F27" s="256">
        <f t="shared" si="0"/>
        <v>8734.7000000000007</v>
      </c>
      <c r="G27" s="284"/>
      <c r="H27" s="284"/>
      <c r="I27" s="284"/>
      <c r="J27" s="284"/>
    </row>
    <row r="28" spans="1:10" ht="13.5" x14ac:dyDescent="0.2">
      <c r="A28" s="53">
        <v>22</v>
      </c>
      <c r="B28" s="54" t="s">
        <v>47</v>
      </c>
      <c r="C28" s="98">
        <v>758</v>
      </c>
      <c r="D28" s="98">
        <v>509</v>
      </c>
      <c r="E28" s="98">
        <v>629</v>
      </c>
      <c r="F28" s="98">
        <v>311</v>
      </c>
      <c r="G28" s="284"/>
      <c r="H28" s="284"/>
      <c r="I28" s="284"/>
      <c r="J28" s="284"/>
    </row>
    <row r="29" spans="1:10" ht="13.5" x14ac:dyDescent="0.2">
      <c r="A29" s="53">
        <v>23</v>
      </c>
      <c r="B29" s="54" t="s">
        <v>202</v>
      </c>
      <c r="C29" s="98">
        <v>0</v>
      </c>
      <c r="D29" s="98">
        <v>0</v>
      </c>
      <c r="E29" s="98">
        <v>0</v>
      </c>
      <c r="F29" s="98">
        <v>0</v>
      </c>
      <c r="G29" s="284"/>
      <c r="H29" s="284"/>
      <c r="I29" s="284"/>
      <c r="J29" s="284"/>
    </row>
    <row r="30" spans="1:10" ht="13.5" x14ac:dyDescent="0.2">
      <c r="A30" s="53">
        <v>24</v>
      </c>
      <c r="B30" s="54" t="s">
        <v>203</v>
      </c>
      <c r="C30" s="98">
        <v>2</v>
      </c>
      <c r="D30" s="98">
        <v>1.35</v>
      </c>
      <c r="E30" s="98">
        <v>0</v>
      </c>
      <c r="F30" s="98">
        <v>0</v>
      </c>
      <c r="G30" s="284"/>
      <c r="H30" s="284"/>
      <c r="I30" s="284"/>
      <c r="J30" s="284"/>
    </row>
    <row r="31" spans="1:10" ht="13.5" x14ac:dyDescent="0.2">
      <c r="A31" s="53">
        <v>25</v>
      </c>
      <c r="B31" s="54" t="s">
        <v>51</v>
      </c>
      <c r="C31" s="98">
        <v>0</v>
      </c>
      <c r="D31" s="98">
        <v>0</v>
      </c>
      <c r="E31" s="98">
        <v>0</v>
      </c>
      <c r="F31" s="98">
        <v>0</v>
      </c>
      <c r="G31" s="284"/>
      <c r="H31" s="284"/>
      <c r="I31" s="284"/>
      <c r="J31" s="284"/>
    </row>
    <row r="32" spans="1:10" ht="13.5" x14ac:dyDescent="0.2">
      <c r="A32" s="53">
        <v>26</v>
      </c>
      <c r="B32" s="54" t="s">
        <v>204</v>
      </c>
      <c r="C32" s="98">
        <v>0</v>
      </c>
      <c r="D32" s="98">
        <v>0</v>
      </c>
      <c r="E32" s="98">
        <v>0</v>
      </c>
      <c r="F32" s="98">
        <v>0</v>
      </c>
      <c r="G32" s="284"/>
      <c r="H32" s="284"/>
      <c r="I32" s="284"/>
      <c r="J32" s="284"/>
    </row>
    <row r="33" spans="1:10" ht="13.5" x14ac:dyDescent="0.2">
      <c r="A33" s="53">
        <v>27</v>
      </c>
      <c r="B33" s="54" t="s">
        <v>205</v>
      </c>
      <c r="C33" s="98">
        <v>0</v>
      </c>
      <c r="D33" s="98">
        <v>0</v>
      </c>
      <c r="E33" s="98">
        <v>0</v>
      </c>
      <c r="F33" s="98">
        <v>0</v>
      </c>
      <c r="G33" s="284"/>
      <c r="H33" s="284"/>
      <c r="I33" s="284"/>
      <c r="J33" s="284"/>
    </row>
    <row r="34" spans="1:10" ht="13.5" x14ac:dyDescent="0.2">
      <c r="A34" s="53">
        <v>28</v>
      </c>
      <c r="B34" s="54" t="s">
        <v>206</v>
      </c>
      <c r="C34" s="98">
        <v>20</v>
      </c>
      <c r="D34" s="98">
        <v>24</v>
      </c>
      <c r="E34" s="98">
        <v>13</v>
      </c>
      <c r="F34" s="98">
        <v>7</v>
      </c>
      <c r="G34" s="284"/>
      <c r="H34" s="284"/>
      <c r="I34" s="284"/>
      <c r="J34" s="284"/>
    </row>
    <row r="35" spans="1:10" ht="13.5" x14ac:dyDescent="0.2">
      <c r="A35" s="53">
        <v>29</v>
      </c>
      <c r="B35" s="54" t="s">
        <v>71</v>
      </c>
      <c r="C35" s="98">
        <v>205</v>
      </c>
      <c r="D35" s="98">
        <v>2667</v>
      </c>
      <c r="E35" s="98">
        <v>97</v>
      </c>
      <c r="F35" s="98">
        <v>259</v>
      </c>
      <c r="G35" s="284"/>
      <c r="H35" s="284"/>
      <c r="I35" s="284"/>
      <c r="J35" s="284"/>
    </row>
    <row r="36" spans="1:10" ht="13.5" x14ac:dyDescent="0.2">
      <c r="A36" s="53">
        <v>30</v>
      </c>
      <c r="B36" s="54" t="s">
        <v>72</v>
      </c>
      <c r="C36" s="98">
        <v>3854</v>
      </c>
      <c r="D36" s="98">
        <v>3769</v>
      </c>
      <c r="E36" s="98">
        <v>1926</v>
      </c>
      <c r="F36" s="98">
        <v>2091</v>
      </c>
      <c r="G36" s="284"/>
      <c r="H36" s="284"/>
      <c r="I36" s="284"/>
      <c r="J36" s="284"/>
    </row>
    <row r="37" spans="1:10" ht="13.5" x14ac:dyDescent="0.2">
      <c r="A37" s="53">
        <v>31</v>
      </c>
      <c r="B37" s="54" t="s">
        <v>207</v>
      </c>
      <c r="C37" s="98">
        <v>36</v>
      </c>
      <c r="D37" s="98">
        <v>24.76</v>
      </c>
      <c r="E37" s="98">
        <v>31</v>
      </c>
      <c r="F37" s="98">
        <v>18.88</v>
      </c>
      <c r="G37" s="284"/>
      <c r="H37" s="284"/>
      <c r="I37" s="284"/>
      <c r="J37" s="284"/>
    </row>
    <row r="38" spans="1:10" ht="13.5" x14ac:dyDescent="0.2">
      <c r="A38" s="53">
        <v>32</v>
      </c>
      <c r="B38" s="54" t="s">
        <v>208</v>
      </c>
      <c r="C38" s="98">
        <v>0</v>
      </c>
      <c r="D38" s="98">
        <v>0</v>
      </c>
      <c r="E38" s="98">
        <v>0</v>
      </c>
      <c r="F38" s="98">
        <v>0</v>
      </c>
      <c r="G38" s="284"/>
      <c r="H38" s="284"/>
      <c r="I38" s="284"/>
      <c r="J38" s="284"/>
    </row>
    <row r="39" spans="1:10" ht="13.5" x14ac:dyDescent="0.2">
      <c r="A39" s="53">
        <v>33</v>
      </c>
      <c r="B39" s="54" t="s">
        <v>209</v>
      </c>
      <c r="C39" s="98">
        <v>0</v>
      </c>
      <c r="D39" s="98">
        <v>0</v>
      </c>
      <c r="E39" s="98">
        <v>0</v>
      </c>
      <c r="F39" s="98">
        <v>0</v>
      </c>
      <c r="G39" s="284"/>
      <c r="H39" s="284"/>
      <c r="I39" s="284"/>
      <c r="J39" s="284"/>
    </row>
    <row r="40" spans="1:10" ht="13.5" x14ac:dyDescent="0.2">
      <c r="A40" s="53">
        <v>34</v>
      </c>
      <c r="B40" s="54" t="s">
        <v>210</v>
      </c>
      <c r="C40" s="98">
        <v>3</v>
      </c>
      <c r="D40" s="98">
        <v>4.34</v>
      </c>
      <c r="E40" s="98">
        <v>1</v>
      </c>
      <c r="F40" s="98">
        <v>10.130000000000001</v>
      </c>
      <c r="G40" s="284"/>
      <c r="H40" s="284"/>
      <c r="I40" s="284"/>
      <c r="J40" s="284"/>
    </row>
    <row r="41" spans="1:10" ht="13.5" x14ac:dyDescent="0.2">
      <c r="A41" s="53">
        <v>35</v>
      </c>
      <c r="B41" s="54" t="s">
        <v>211</v>
      </c>
      <c r="C41" s="98">
        <v>0</v>
      </c>
      <c r="D41" s="98">
        <v>0</v>
      </c>
      <c r="E41" s="98">
        <v>0</v>
      </c>
      <c r="F41" s="98">
        <v>0</v>
      </c>
      <c r="G41" s="284"/>
      <c r="H41" s="284"/>
      <c r="I41" s="284"/>
      <c r="J41" s="284"/>
    </row>
    <row r="42" spans="1:10" ht="13.5" x14ac:dyDescent="0.2">
      <c r="A42" s="53">
        <v>36</v>
      </c>
      <c r="B42" s="54" t="s">
        <v>73</v>
      </c>
      <c r="C42" s="98">
        <v>216</v>
      </c>
      <c r="D42" s="98">
        <v>399</v>
      </c>
      <c r="E42" s="98">
        <v>137</v>
      </c>
      <c r="F42" s="98">
        <v>211</v>
      </c>
      <c r="G42" s="284"/>
      <c r="H42" s="284"/>
      <c r="I42" s="284"/>
      <c r="J42" s="284"/>
    </row>
    <row r="43" spans="1:10" ht="13.5" x14ac:dyDescent="0.2">
      <c r="A43" s="53">
        <v>37</v>
      </c>
      <c r="B43" s="54" t="s">
        <v>212</v>
      </c>
      <c r="C43" s="98">
        <v>0</v>
      </c>
      <c r="D43" s="98">
        <v>0</v>
      </c>
      <c r="E43" s="98">
        <v>0</v>
      </c>
      <c r="F43" s="98">
        <v>0</v>
      </c>
      <c r="G43" s="284"/>
      <c r="H43" s="284"/>
      <c r="I43" s="284"/>
      <c r="J43" s="284"/>
    </row>
    <row r="44" spans="1:10" ht="13.5" x14ac:dyDescent="0.2">
      <c r="A44" s="53">
        <v>38</v>
      </c>
      <c r="B44" s="54" t="s">
        <v>213</v>
      </c>
      <c r="C44" s="98">
        <v>389</v>
      </c>
      <c r="D44" s="98">
        <v>93</v>
      </c>
      <c r="E44" s="98">
        <v>448</v>
      </c>
      <c r="F44" s="98">
        <v>91</v>
      </c>
      <c r="G44" s="284"/>
      <c r="H44" s="284"/>
      <c r="I44" s="284"/>
      <c r="J44" s="284"/>
    </row>
    <row r="45" spans="1:10" ht="13.5" x14ac:dyDescent="0.2">
      <c r="A45" s="53">
        <v>39</v>
      </c>
      <c r="B45" s="54" t="s">
        <v>214</v>
      </c>
      <c r="C45" s="98">
        <v>0</v>
      </c>
      <c r="D45" s="98">
        <v>0</v>
      </c>
      <c r="E45" s="98">
        <v>0</v>
      </c>
      <c r="F45" s="98">
        <v>0</v>
      </c>
      <c r="G45" s="284"/>
      <c r="H45" s="284"/>
      <c r="I45" s="284"/>
      <c r="J45" s="284"/>
    </row>
    <row r="46" spans="1:10" ht="13.5" x14ac:dyDescent="0.2">
      <c r="A46" s="53">
        <v>40</v>
      </c>
      <c r="B46" s="54" t="s">
        <v>77</v>
      </c>
      <c r="C46" s="98">
        <v>0</v>
      </c>
      <c r="D46" s="98">
        <v>0</v>
      </c>
      <c r="E46" s="98">
        <v>0</v>
      </c>
      <c r="F46" s="98">
        <v>0</v>
      </c>
      <c r="G46" s="284"/>
      <c r="H46" s="284"/>
      <c r="I46" s="284"/>
      <c r="J46" s="284"/>
    </row>
    <row r="47" spans="1:10" ht="13.5" x14ac:dyDescent="0.2">
      <c r="A47" s="53">
        <v>41</v>
      </c>
      <c r="B47" s="54" t="s">
        <v>215</v>
      </c>
      <c r="C47" s="98">
        <v>0</v>
      </c>
      <c r="D47" s="98">
        <v>0</v>
      </c>
      <c r="E47" s="98">
        <v>0</v>
      </c>
      <c r="F47" s="98">
        <v>0</v>
      </c>
      <c r="G47" s="284"/>
      <c r="H47" s="284"/>
      <c r="I47" s="284"/>
      <c r="J47" s="284"/>
    </row>
    <row r="48" spans="1:10" ht="13.5" x14ac:dyDescent="0.2">
      <c r="A48" s="53">
        <v>42</v>
      </c>
      <c r="B48" s="54" t="s">
        <v>76</v>
      </c>
      <c r="C48" s="98">
        <v>0</v>
      </c>
      <c r="D48" s="98">
        <v>0</v>
      </c>
      <c r="E48" s="98">
        <v>0</v>
      </c>
      <c r="F48" s="98">
        <v>0</v>
      </c>
      <c r="G48" s="284"/>
      <c r="H48" s="284"/>
      <c r="I48" s="284"/>
      <c r="J48" s="284"/>
    </row>
    <row r="49" spans="1:10" ht="13.5" x14ac:dyDescent="0.2">
      <c r="A49" s="273"/>
      <c r="B49" s="191" t="s">
        <v>313</v>
      </c>
      <c r="C49" s="256">
        <f>SUM(C28:C48)</f>
        <v>5483</v>
      </c>
      <c r="D49" s="256">
        <f t="shared" ref="D49:F49" si="1">SUM(D28:D48)</f>
        <v>7491.4500000000007</v>
      </c>
      <c r="E49" s="256">
        <f t="shared" si="1"/>
        <v>3282</v>
      </c>
      <c r="F49" s="256">
        <f t="shared" si="1"/>
        <v>2999.01</v>
      </c>
      <c r="G49" s="284"/>
      <c r="H49" s="284"/>
      <c r="I49" s="284"/>
      <c r="J49" s="284"/>
    </row>
    <row r="50" spans="1:10" ht="13.5" x14ac:dyDescent="0.2">
      <c r="A50" s="53">
        <v>43</v>
      </c>
      <c r="B50" s="54" t="s">
        <v>46</v>
      </c>
      <c r="C50" s="98">
        <v>644</v>
      </c>
      <c r="D50" s="98">
        <v>784</v>
      </c>
      <c r="E50" s="98">
        <v>924</v>
      </c>
      <c r="F50" s="98">
        <v>984</v>
      </c>
      <c r="G50" s="284"/>
      <c r="H50" s="284"/>
      <c r="I50" s="284"/>
      <c r="J50" s="284"/>
    </row>
    <row r="51" spans="1:10" ht="13.5" x14ac:dyDescent="0.2">
      <c r="A51" s="53">
        <v>44</v>
      </c>
      <c r="B51" s="54" t="s">
        <v>216</v>
      </c>
      <c r="C51" s="98">
        <v>8417</v>
      </c>
      <c r="D51" s="98">
        <v>3218</v>
      </c>
      <c r="E51" s="98">
        <v>4753</v>
      </c>
      <c r="F51" s="98">
        <v>1206</v>
      </c>
      <c r="G51" s="284"/>
      <c r="H51" s="284"/>
      <c r="I51" s="284"/>
      <c r="J51" s="284"/>
    </row>
    <row r="52" spans="1:10" ht="13.5" x14ac:dyDescent="0.2">
      <c r="A52" s="53">
        <v>45</v>
      </c>
      <c r="B52" s="54" t="s">
        <v>52</v>
      </c>
      <c r="C52" s="98">
        <v>61</v>
      </c>
      <c r="D52" s="98">
        <v>39.65</v>
      </c>
      <c r="E52" s="98">
        <v>895</v>
      </c>
      <c r="F52" s="98">
        <v>581.75</v>
      </c>
      <c r="G52" s="284"/>
      <c r="H52" s="284"/>
      <c r="I52" s="284"/>
      <c r="J52" s="284"/>
    </row>
    <row r="53" spans="1:10" ht="13.5" x14ac:dyDescent="0.2">
      <c r="A53" s="273"/>
      <c r="B53" s="191" t="s">
        <v>352</v>
      </c>
      <c r="C53" s="256">
        <f>SUM(C50:C52)</f>
        <v>9122</v>
      </c>
      <c r="D53" s="256">
        <f t="shared" ref="D53:F53" si="2">SUM(D50:D52)</f>
        <v>4041.65</v>
      </c>
      <c r="E53" s="256">
        <f t="shared" si="2"/>
        <v>6572</v>
      </c>
      <c r="F53" s="256">
        <f t="shared" si="2"/>
        <v>2771.75</v>
      </c>
      <c r="G53" s="284"/>
      <c r="H53" s="284"/>
      <c r="I53" s="284"/>
      <c r="J53" s="284"/>
    </row>
    <row r="54" spans="1:10" ht="13.5" x14ac:dyDescent="0.2">
      <c r="A54" s="53">
        <v>46</v>
      </c>
      <c r="B54" s="54" t="s">
        <v>314</v>
      </c>
      <c r="C54" s="98">
        <v>0</v>
      </c>
      <c r="D54" s="98">
        <v>0</v>
      </c>
      <c r="E54" s="98">
        <v>0</v>
      </c>
      <c r="F54" s="98">
        <v>0</v>
      </c>
      <c r="G54" s="284"/>
      <c r="H54" s="284"/>
      <c r="I54" s="284"/>
      <c r="J54" s="284"/>
    </row>
    <row r="55" spans="1:10" ht="13.5" x14ac:dyDescent="0.2">
      <c r="A55" s="53">
        <v>47</v>
      </c>
      <c r="B55" s="54" t="s">
        <v>241</v>
      </c>
      <c r="C55" s="98">
        <v>0</v>
      </c>
      <c r="D55" s="98">
        <v>0</v>
      </c>
      <c r="E55" s="98">
        <v>0</v>
      </c>
      <c r="F55" s="98">
        <v>0</v>
      </c>
      <c r="G55" s="284"/>
      <c r="H55" s="284"/>
      <c r="I55" s="284"/>
      <c r="J55" s="284"/>
    </row>
    <row r="56" spans="1:10" ht="13.5" x14ac:dyDescent="0.2">
      <c r="A56" s="53">
        <v>48</v>
      </c>
      <c r="B56" s="54" t="s">
        <v>315</v>
      </c>
      <c r="C56" s="98">
        <v>0</v>
      </c>
      <c r="D56" s="98">
        <v>0</v>
      </c>
      <c r="E56" s="98">
        <v>0</v>
      </c>
      <c r="F56" s="98">
        <v>0</v>
      </c>
      <c r="G56" s="284"/>
      <c r="H56" s="284"/>
      <c r="I56" s="284"/>
      <c r="J56" s="284"/>
    </row>
    <row r="57" spans="1:10" ht="13.5" x14ac:dyDescent="0.2">
      <c r="A57" s="53">
        <v>49</v>
      </c>
      <c r="B57" s="54" t="s">
        <v>350</v>
      </c>
      <c r="C57" s="98">
        <v>0</v>
      </c>
      <c r="D57" s="98">
        <v>0</v>
      </c>
      <c r="E57" s="98">
        <v>0</v>
      </c>
      <c r="F57" s="98">
        <v>0</v>
      </c>
      <c r="G57" s="284"/>
      <c r="H57" s="284"/>
      <c r="I57" s="284"/>
      <c r="J57" s="284"/>
    </row>
    <row r="58" spans="1:10" ht="13.5" x14ac:dyDescent="0.2">
      <c r="A58" s="273"/>
      <c r="B58" s="191" t="s">
        <v>316</v>
      </c>
      <c r="C58" s="256">
        <f>SUM(C54:C57)</f>
        <v>0</v>
      </c>
      <c r="D58" s="256">
        <f t="shared" ref="D58:F58" si="3">SUM(D54:D57)</f>
        <v>0</v>
      </c>
      <c r="E58" s="256">
        <f t="shared" si="3"/>
        <v>0</v>
      </c>
      <c r="F58" s="256">
        <f t="shared" si="3"/>
        <v>0</v>
      </c>
      <c r="G58" s="284"/>
      <c r="H58" s="284"/>
      <c r="I58" s="284"/>
      <c r="J58" s="284"/>
    </row>
    <row r="59" spans="1:10" ht="13.5" x14ac:dyDescent="0.2">
      <c r="A59" s="273"/>
      <c r="B59" s="191" t="s">
        <v>242</v>
      </c>
      <c r="C59" s="256">
        <f>C58+C53+C49+C27</f>
        <v>34949</v>
      </c>
      <c r="D59" s="256">
        <f t="shared" ref="D59:F59" si="4">D58+D53+D49+D27</f>
        <v>29546.78</v>
      </c>
      <c r="E59" s="256">
        <f t="shared" si="4"/>
        <v>21879</v>
      </c>
      <c r="F59" s="256">
        <f t="shared" si="4"/>
        <v>14505.460000000001</v>
      </c>
      <c r="G59" s="284"/>
      <c r="H59" s="284"/>
      <c r="I59" s="284"/>
      <c r="J59" s="284"/>
    </row>
    <row r="64" spans="1:10" x14ac:dyDescent="0.2">
      <c r="F64" s="113">
        <f>F59+D59</f>
        <v>44052.24</v>
      </c>
    </row>
  </sheetData>
  <mergeCells count="6">
    <mergeCell ref="A1:F1"/>
    <mergeCell ref="B3:D3"/>
    <mergeCell ref="A4:A5"/>
    <mergeCell ref="B4:B5"/>
    <mergeCell ref="C4:D4"/>
    <mergeCell ref="E4:F4"/>
  </mergeCells>
  <conditionalFormatting sqref="G6:J59">
    <cfRule type="cellIs" dxfId="1" priority="1" operator="greaterThan">
      <formula>100</formula>
    </cfRule>
  </conditionalFormatting>
  <pageMargins left="0.7" right="0.7" top="0.25" bottom="0.25" header="0.3" footer="0.3"/>
  <pageSetup paperSize="9" scale="8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62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F16" sqref="F16"/>
    </sheetView>
  </sheetViews>
  <sheetFormatPr defaultRowHeight="12.75" x14ac:dyDescent="0.2"/>
  <cols>
    <col min="1" max="1" width="5.28515625" style="111" customWidth="1"/>
    <col min="2" max="2" width="24.42578125" style="111" bestFit="1" customWidth="1"/>
    <col min="3" max="3" width="15" style="111" customWidth="1"/>
    <col min="4" max="6" width="12.42578125" style="111" customWidth="1"/>
    <col min="7" max="7" width="13" style="111" customWidth="1"/>
    <col min="8" max="8" width="11.7109375" style="111" customWidth="1"/>
    <col min="9" max="10" width="9.140625" style="283"/>
    <col min="11" max="16384" width="9.140625" style="111"/>
  </cols>
  <sheetData>
    <row r="1" spans="1:10" ht="18.75" x14ac:dyDescent="0.2">
      <c r="A1" s="452" t="s">
        <v>346</v>
      </c>
      <c r="B1" s="452"/>
      <c r="C1" s="452"/>
      <c r="D1" s="452"/>
      <c r="E1" s="452"/>
      <c r="F1" s="452"/>
      <c r="G1" s="452"/>
      <c r="H1" s="452"/>
    </row>
    <row r="2" spans="1:10" ht="14.25" x14ac:dyDescent="0.2">
      <c r="A2" s="44"/>
      <c r="B2" s="44"/>
      <c r="C2" s="44"/>
      <c r="D2" s="44"/>
      <c r="E2" s="44"/>
      <c r="F2" s="44"/>
      <c r="G2" s="44"/>
      <c r="H2" s="44"/>
    </row>
    <row r="3" spans="1:10" ht="15.75" x14ac:dyDescent="0.2">
      <c r="A3" s="33"/>
      <c r="B3" s="367" t="s">
        <v>12</v>
      </c>
      <c r="C3" s="367"/>
      <c r="D3" s="367"/>
      <c r="E3" s="141"/>
      <c r="F3" s="141"/>
      <c r="H3" s="110" t="s">
        <v>194</v>
      </c>
    </row>
    <row r="4" spans="1:10" ht="54.95" customHeight="1" x14ac:dyDescent="0.2">
      <c r="A4" s="486" t="s">
        <v>217</v>
      </c>
      <c r="B4" s="486" t="s">
        <v>3</v>
      </c>
      <c r="C4" s="484" t="s">
        <v>195</v>
      </c>
      <c r="D4" s="485"/>
      <c r="E4" s="484" t="s">
        <v>369</v>
      </c>
      <c r="F4" s="485"/>
      <c r="G4" s="437" t="s">
        <v>345</v>
      </c>
      <c r="H4" s="437"/>
    </row>
    <row r="5" spans="1:10" ht="13.5" x14ac:dyDescent="0.2">
      <c r="A5" s="487"/>
      <c r="B5" s="488"/>
      <c r="C5" s="274" t="s">
        <v>30</v>
      </c>
      <c r="D5" s="274" t="s">
        <v>17</v>
      </c>
      <c r="E5" s="274" t="s">
        <v>30</v>
      </c>
      <c r="F5" s="274" t="s">
        <v>17</v>
      </c>
      <c r="G5" s="274" t="s">
        <v>30</v>
      </c>
      <c r="H5" s="274" t="s">
        <v>17</v>
      </c>
    </row>
    <row r="6" spans="1:10" ht="15" customHeight="1" x14ac:dyDescent="0.2">
      <c r="A6" s="53">
        <v>1</v>
      </c>
      <c r="B6" s="54" t="s">
        <v>55</v>
      </c>
      <c r="C6" s="98">
        <v>28864</v>
      </c>
      <c r="D6" s="98">
        <v>65286</v>
      </c>
      <c r="E6" s="98">
        <v>15968</v>
      </c>
      <c r="F6" s="98">
        <v>12596</v>
      </c>
      <c r="G6" s="98">
        <v>592</v>
      </c>
      <c r="H6" s="98">
        <v>851</v>
      </c>
      <c r="I6" s="283">
        <f>C6*100/NPA_13!E6</f>
        <v>17.030817613773817</v>
      </c>
      <c r="J6" s="283">
        <f>D6*100/NPA_13!F6</f>
        <v>8.8410583919365262</v>
      </c>
    </row>
    <row r="7" spans="1:10" ht="13.5" x14ac:dyDescent="0.2">
      <c r="A7" s="53">
        <v>2</v>
      </c>
      <c r="B7" s="54" t="s">
        <v>56</v>
      </c>
      <c r="C7" s="98">
        <v>2055</v>
      </c>
      <c r="D7" s="98">
        <v>6670.69</v>
      </c>
      <c r="E7" s="98">
        <v>51</v>
      </c>
      <c r="F7" s="98">
        <v>45.01</v>
      </c>
      <c r="G7" s="98">
        <v>513</v>
      </c>
      <c r="H7" s="98">
        <v>969.1</v>
      </c>
      <c r="I7" s="283">
        <f>C7*100/NPA_13!E7</f>
        <v>22.994293387042632</v>
      </c>
      <c r="J7" s="283">
        <f>D7*100/NPA_13!F7</f>
        <v>8.8978539982512928</v>
      </c>
    </row>
    <row r="8" spans="1:10" ht="13.5" x14ac:dyDescent="0.2">
      <c r="A8" s="53">
        <v>3</v>
      </c>
      <c r="B8" s="54" t="s">
        <v>57</v>
      </c>
      <c r="C8" s="98">
        <v>79852</v>
      </c>
      <c r="D8" s="98">
        <v>72520</v>
      </c>
      <c r="E8" s="98">
        <v>19101</v>
      </c>
      <c r="F8" s="98">
        <v>9852</v>
      </c>
      <c r="G8" s="98">
        <v>810</v>
      </c>
      <c r="H8" s="98">
        <v>1110</v>
      </c>
      <c r="I8" s="283">
        <f>C8*100/NPA_13!E8</f>
        <v>87.838254059048708</v>
      </c>
      <c r="J8" s="283">
        <f>D8*100/NPA_13!F8</f>
        <v>8.7247038328783706</v>
      </c>
    </row>
    <row r="9" spans="1:10" ht="13.5" x14ac:dyDescent="0.2">
      <c r="A9" s="53">
        <v>4</v>
      </c>
      <c r="B9" s="54" t="s">
        <v>58</v>
      </c>
      <c r="C9" s="98">
        <v>78261</v>
      </c>
      <c r="D9" s="98">
        <v>145716</v>
      </c>
      <c r="E9" s="98">
        <v>12548</v>
      </c>
      <c r="F9" s="98">
        <v>27686</v>
      </c>
      <c r="G9" s="98">
        <v>24364</v>
      </c>
      <c r="H9" s="98">
        <v>38327</v>
      </c>
      <c r="I9" s="283">
        <f>C9*100/NPA_13!E9</f>
        <v>11.554372475373821</v>
      </c>
      <c r="J9" s="283">
        <f>D9*100/NPA_13!F9</f>
        <v>7.734686392109257</v>
      </c>
    </row>
    <row r="10" spans="1:10" ht="13.5" x14ac:dyDescent="0.2">
      <c r="A10" s="53">
        <v>5</v>
      </c>
      <c r="B10" s="54" t="s">
        <v>59</v>
      </c>
      <c r="C10" s="98">
        <v>14492</v>
      </c>
      <c r="D10" s="98">
        <v>23149</v>
      </c>
      <c r="E10" s="98">
        <v>2982</v>
      </c>
      <c r="F10" s="98">
        <v>2713</v>
      </c>
      <c r="G10" s="98">
        <v>134</v>
      </c>
      <c r="H10" s="98">
        <v>88</v>
      </c>
      <c r="I10" s="283">
        <f>C10*100/NPA_13!E10</f>
        <v>14.57991689890037</v>
      </c>
      <c r="J10" s="283">
        <f>D10*100/NPA_13!F10</f>
        <v>7.4534501466606136</v>
      </c>
    </row>
    <row r="11" spans="1:10" ht="13.5" x14ac:dyDescent="0.2">
      <c r="A11" s="53">
        <v>6</v>
      </c>
      <c r="B11" s="54" t="s">
        <v>60</v>
      </c>
      <c r="C11" s="98">
        <v>33040</v>
      </c>
      <c r="D11" s="98">
        <v>21967</v>
      </c>
      <c r="E11" s="98">
        <v>9206</v>
      </c>
      <c r="F11" s="98">
        <v>15565</v>
      </c>
      <c r="G11" s="98">
        <v>620</v>
      </c>
      <c r="H11" s="98">
        <v>57</v>
      </c>
      <c r="I11" s="283">
        <f>C11*100/NPA_13!E11</f>
        <v>34.302325581395351</v>
      </c>
      <c r="J11" s="283">
        <f>D11*100/NPA_13!F11</f>
        <v>4.0627195719420852</v>
      </c>
    </row>
    <row r="12" spans="1:10" ht="13.5" x14ac:dyDescent="0.2">
      <c r="A12" s="53">
        <v>7</v>
      </c>
      <c r="B12" s="54" t="s">
        <v>61</v>
      </c>
      <c r="C12" s="98">
        <v>74133</v>
      </c>
      <c r="D12" s="98">
        <v>117721</v>
      </c>
      <c r="E12" s="98">
        <v>46008</v>
      </c>
      <c r="F12" s="98">
        <v>20311</v>
      </c>
      <c r="G12" s="98">
        <v>3857</v>
      </c>
      <c r="H12" s="98">
        <v>8332</v>
      </c>
      <c r="I12" s="283">
        <f>C12*100/NPA_13!E12</f>
        <v>14.75870993430221</v>
      </c>
      <c r="J12" s="283">
        <f>D12*100/NPA_13!F12</f>
        <v>8.6310590847137263</v>
      </c>
    </row>
    <row r="13" spans="1:10" ht="13.5" x14ac:dyDescent="0.2">
      <c r="A13" s="53">
        <v>8</v>
      </c>
      <c r="B13" s="54" t="s">
        <v>48</v>
      </c>
      <c r="C13" s="98">
        <v>3288</v>
      </c>
      <c r="D13" s="98">
        <v>9813</v>
      </c>
      <c r="E13" s="98">
        <v>1411</v>
      </c>
      <c r="F13" s="98">
        <v>504</v>
      </c>
      <c r="G13" s="98">
        <v>206</v>
      </c>
      <c r="H13" s="98">
        <v>606</v>
      </c>
      <c r="I13" s="283">
        <f>C13*100/NPA_13!E13</f>
        <v>7.473236811600791</v>
      </c>
      <c r="J13" s="283">
        <f>D13*100/NPA_13!F13</f>
        <v>3.018855154634418</v>
      </c>
    </row>
    <row r="14" spans="1:10" ht="13.5" x14ac:dyDescent="0.2">
      <c r="A14" s="53">
        <v>9</v>
      </c>
      <c r="B14" s="54" t="s">
        <v>49</v>
      </c>
      <c r="C14" s="98">
        <v>5780</v>
      </c>
      <c r="D14" s="98">
        <v>12948</v>
      </c>
      <c r="E14" s="98">
        <v>2682</v>
      </c>
      <c r="F14" s="98">
        <v>802</v>
      </c>
      <c r="G14" s="98">
        <v>332</v>
      </c>
      <c r="H14" s="98">
        <v>796</v>
      </c>
      <c r="I14" s="283">
        <f>C14*100/NPA_13!E14</f>
        <v>17.45854351043586</v>
      </c>
      <c r="J14" s="283">
        <f>D14*100/NPA_13!F14</f>
        <v>7.9099289523681522</v>
      </c>
    </row>
    <row r="15" spans="1:10" ht="13.5" x14ac:dyDescent="0.2">
      <c r="A15" s="53">
        <v>10</v>
      </c>
      <c r="B15" s="54" t="s">
        <v>81</v>
      </c>
      <c r="C15" s="98">
        <v>31621</v>
      </c>
      <c r="D15" s="98">
        <v>43312</v>
      </c>
      <c r="E15" s="98">
        <v>26892</v>
      </c>
      <c r="F15" s="98">
        <v>4523</v>
      </c>
      <c r="G15" s="98">
        <v>3408</v>
      </c>
      <c r="H15" s="98">
        <v>4425</v>
      </c>
      <c r="I15" s="283">
        <f>C15*100/NPA_13!E15</f>
        <v>51.450560536292485</v>
      </c>
      <c r="J15" s="283">
        <f>D15*100/NPA_13!F15</f>
        <v>10.65949995446972</v>
      </c>
    </row>
    <row r="16" spans="1:10" ht="13.5" x14ac:dyDescent="0.2">
      <c r="A16" s="53">
        <v>11</v>
      </c>
      <c r="B16" s="54" t="s">
        <v>62</v>
      </c>
      <c r="C16" s="98">
        <v>1014</v>
      </c>
      <c r="D16" s="98">
        <v>2693</v>
      </c>
      <c r="E16" s="98">
        <v>24</v>
      </c>
      <c r="F16" s="98">
        <v>198</v>
      </c>
      <c r="G16" s="98">
        <v>87</v>
      </c>
      <c r="H16" s="98">
        <v>154</v>
      </c>
      <c r="I16" s="283">
        <f>C16*100/NPA_13!E16</f>
        <v>9.3130051432770014</v>
      </c>
      <c r="J16" s="283">
        <f>D16*100/NPA_13!F16</f>
        <v>2.9589501429536611</v>
      </c>
    </row>
    <row r="17" spans="1:10" ht="13.5" x14ac:dyDescent="0.2">
      <c r="A17" s="53">
        <v>12</v>
      </c>
      <c r="B17" s="54" t="s">
        <v>63</v>
      </c>
      <c r="C17" s="98">
        <v>2516</v>
      </c>
      <c r="D17" s="98">
        <v>11609</v>
      </c>
      <c r="E17" s="98">
        <v>479</v>
      </c>
      <c r="F17" s="98">
        <v>187</v>
      </c>
      <c r="G17" s="98">
        <v>21</v>
      </c>
      <c r="H17" s="98">
        <v>12</v>
      </c>
      <c r="I17" s="283">
        <f>C17*100/NPA_13!E17</f>
        <v>15.046946952933437</v>
      </c>
      <c r="J17" s="283">
        <f>D17*100/NPA_13!F17</f>
        <v>11.176362988707146</v>
      </c>
    </row>
    <row r="18" spans="1:10" ht="13.5" x14ac:dyDescent="0.2">
      <c r="A18" s="53">
        <v>13</v>
      </c>
      <c r="B18" s="54" t="s">
        <v>199</v>
      </c>
      <c r="C18" s="98">
        <v>5791</v>
      </c>
      <c r="D18" s="98">
        <v>16009.97</v>
      </c>
      <c r="E18" s="98">
        <v>1780</v>
      </c>
      <c r="F18" s="98">
        <v>1310.82</v>
      </c>
      <c r="G18" s="98">
        <v>449</v>
      </c>
      <c r="H18" s="98">
        <v>934.5</v>
      </c>
      <c r="I18" s="283">
        <f>C18*100/NPA_13!E18</f>
        <v>16.131368561798379</v>
      </c>
      <c r="J18" s="283">
        <f>D18*100/NPA_13!F18</f>
        <v>6.3889157810027211</v>
      </c>
    </row>
    <row r="19" spans="1:10" ht="13.5" x14ac:dyDescent="0.2">
      <c r="A19" s="53">
        <v>14</v>
      </c>
      <c r="B19" s="54" t="s">
        <v>200</v>
      </c>
      <c r="C19" s="98">
        <v>2688</v>
      </c>
      <c r="D19" s="98">
        <v>7303.93</v>
      </c>
      <c r="E19" s="98">
        <v>1229</v>
      </c>
      <c r="F19" s="98">
        <v>288.52999999999997</v>
      </c>
      <c r="G19" s="98">
        <v>38</v>
      </c>
      <c r="H19" s="98">
        <v>12.02</v>
      </c>
      <c r="I19" s="283">
        <f>C19*100/NPA_13!E19</f>
        <v>16.620293081061028</v>
      </c>
      <c r="J19" s="283">
        <f>D19*100/NPA_13!F19</f>
        <v>11.197709537461481</v>
      </c>
    </row>
    <row r="20" spans="1:10" ht="13.5" x14ac:dyDescent="0.2">
      <c r="A20" s="53">
        <v>15</v>
      </c>
      <c r="B20" s="54" t="s">
        <v>64</v>
      </c>
      <c r="C20" s="98">
        <v>72302</v>
      </c>
      <c r="D20" s="98">
        <v>151696</v>
      </c>
      <c r="E20" s="98">
        <v>48243</v>
      </c>
      <c r="F20" s="98">
        <v>57711</v>
      </c>
      <c r="G20" s="98">
        <v>13722</v>
      </c>
      <c r="H20" s="98">
        <v>26960.880000000001</v>
      </c>
      <c r="I20" s="283">
        <f>C20*100/NPA_13!E20</f>
        <v>21.214441852617988</v>
      </c>
      <c r="J20" s="283">
        <f>D20*100/NPA_13!F20</f>
        <v>10.158311787367602</v>
      </c>
    </row>
    <row r="21" spans="1:10" ht="13.5" x14ac:dyDescent="0.2">
      <c r="A21" s="53">
        <v>16</v>
      </c>
      <c r="B21" s="54" t="s">
        <v>70</v>
      </c>
      <c r="C21" s="98">
        <v>192791</v>
      </c>
      <c r="D21" s="98">
        <v>498779</v>
      </c>
      <c r="E21" s="98">
        <v>86247</v>
      </c>
      <c r="F21" s="98">
        <v>47842</v>
      </c>
      <c r="G21" s="98">
        <v>12334</v>
      </c>
      <c r="H21" s="98">
        <v>44579</v>
      </c>
      <c r="I21" s="283">
        <f>C21*100/NPA_13!E21</f>
        <v>13.684912885926526</v>
      </c>
      <c r="J21" s="283">
        <f>D21*100/NPA_13!F21</f>
        <v>9.0779603577827945</v>
      </c>
    </row>
    <row r="22" spans="1:10" ht="13.5" x14ac:dyDescent="0.2">
      <c r="A22" s="53">
        <v>17</v>
      </c>
      <c r="B22" s="54" t="s">
        <v>65</v>
      </c>
      <c r="C22" s="98">
        <v>8900</v>
      </c>
      <c r="D22" s="98">
        <v>18408</v>
      </c>
      <c r="E22" s="98">
        <v>1615</v>
      </c>
      <c r="F22" s="98">
        <v>1049</v>
      </c>
      <c r="G22" s="98">
        <v>1578</v>
      </c>
      <c r="H22" s="98">
        <v>6552</v>
      </c>
      <c r="I22" s="283">
        <f>C22*100/NPA_13!E22</f>
        <v>18.010361016674761</v>
      </c>
      <c r="J22" s="283">
        <f>D22*100/NPA_13!F22</f>
        <v>11.491138813805847</v>
      </c>
    </row>
    <row r="23" spans="1:10" ht="13.5" x14ac:dyDescent="0.2">
      <c r="A23" s="53">
        <v>18</v>
      </c>
      <c r="B23" s="54" t="s">
        <v>201</v>
      </c>
      <c r="C23" s="98">
        <v>24396</v>
      </c>
      <c r="D23" s="98">
        <v>43024</v>
      </c>
      <c r="E23" s="98">
        <v>10904</v>
      </c>
      <c r="F23" s="98">
        <v>10102</v>
      </c>
      <c r="G23" s="98">
        <v>572</v>
      </c>
      <c r="H23" s="98">
        <v>1677</v>
      </c>
      <c r="I23" s="283">
        <f>C23*100/NPA_13!E23</f>
        <v>16.006298592658204</v>
      </c>
      <c r="J23" s="283">
        <f>D23*100/NPA_13!F23</f>
        <v>8.7435425329122509</v>
      </c>
    </row>
    <row r="24" spans="1:10" ht="13.5" x14ac:dyDescent="0.2">
      <c r="A24" s="53">
        <v>19</v>
      </c>
      <c r="B24" s="54" t="s">
        <v>66</v>
      </c>
      <c r="C24" s="98">
        <v>36699</v>
      </c>
      <c r="D24" s="98">
        <v>74792</v>
      </c>
      <c r="E24" s="98">
        <v>8322</v>
      </c>
      <c r="F24" s="98">
        <v>1988</v>
      </c>
      <c r="G24" s="98">
        <v>325</v>
      </c>
      <c r="H24" s="98">
        <v>77</v>
      </c>
      <c r="I24" s="283">
        <f>C24*100/NPA_13!E24</f>
        <v>14.599478064382668</v>
      </c>
      <c r="J24" s="283">
        <f>D24*100/NPA_13!F24</f>
        <v>5.6952530927466087</v>
      </c>
    </row>
    <row r="25" spans="1:10" ht="13.5" x14ac:dyDescent="0.2">
      <c r="A25" s="53">
        <v>20</v>
      </c>
      <c r="B25" s="54" t="s">
        <v>67</v>
      </c>
      <c r="C25" s="98">
        <v>141</v>
      </c>
      <c r="D25" s="98">
        <v>2541.9</v>
      </c>
      <c r="E25" s="98">
        <v>23</v>
      </c>
      <c r="F25" s="98">
        <v>44</v>
      </c>
      <c r="G25" s="98">
        <v>23</v>
      </c>
      <c r="H25" s="98">
        <v>44</v>
      </c>
      <c r="I25" s="283">
        <f>C25*100/NPA_13!E25</f>
        <v>5.3673391701560718</v>
      </c>
      <c r="J25" s="283">
        <f>D25*100/NPA_13!F25</f>
        <v>3.915494693387144</v>
      </c>
    </row>
    <row r="26" spans="1:10" ht="13.5" x14ac:dyDescent="0.2">
      <c r="A26" s="53">
        <v>21</v>
      </c>
      <c r="B26" s="54" t="s">
        <v>50</v>
      </c>
      <c r="C26" s="98">
        <v>979</v>
      </c>
      <c r="D26" s="98">
        <v>2619</v>
      </c>
      <c r="E26" s="98">
        <v>367</v>
      </c>
      <c r="F26" s="98">
        <v>185</v>
      </c>
      <c r="G26" s="98">
        <v>979</v>
      </c>
      <c r="H26" s="98">
        <v>1805</v>
      </c>
      <c r="I26" s="283">
        <f>C26*100/NPA_13!E26</f>
        <v>4.0661211945009761</v>
      </c>
      <c r="J26" s="283">
        <f>D26*100/NPA_13!F26</f>
        <v>2.7875639947633393</v>
      </c>
    </row>
    <row r="27" spans="1:10" ht="13.5" x14ac:dyDescent="0.2">
      <c r="A27" s="273"/>
      <c r="B27" s="191" t="s">
        <v>351</v>
      </c>
      <c r="C27" s="256">
        <f>SUM(C6:C26)</f>
        <v>699603</v>
      </c>
      <c r="D27" s="256">
        <f t="shared" ref="D27:H27" si="0">SUM(D6:D26)</f>
        <v>1348578.4899999998</v>
      </c>
      <c r="E27" s="256">
        <f t="shared" si="0"/>
        <v>296082</v>
      </c>
      <c r="F27" s="256">
        <f t="shared" si="0"/>
        <v>215502.36000000002</v>
      </c>
      <c r="G27" s="256">
        <f t="shared" si="0"/>
        <v>64964</v>
      </c>
      <c r="H27" s="256">
        <f t="shared" si="0"/>
        <v>138368.5</v>
      </c>
      <c r="I27" s="283">
        <f>C27*100/NPA_13!E27</f>
        <v>17.095084524518732</v>
      </c>
      <c r="J27" s="283">
        <f>D27*100/NPA_13!F27</f>
        <v>8.293026971313699</v>
      </c>
    </row>
    <row r="28" spans="1:10" ht="13.5" x14ac:dyDescent="0.2">
      <c r="A28" s="53">
        <v>22</v>
      </c>
      <c r="B28" s="54" t="s">
        <v>47</v>
      </c>
      <c r="C28" s="98">
        <v>141748</v>
      </c>
      <c r="D28" s="98">
        <v>31701</v>
      </c>
      <c r="E28" s="98">
        <v>0</v>
      </c>
      <c r="F28" s="98">
        <v>0</v>
      </c>
      <c r="G28" s="98">
        <v>5337</v>
      </c>
      <c r="H28" s="98">
        <v>4892</v>
      </c>
      <c r="I28" s="283">
        <f>C28*100/NPA_13!E28</f>
        <v>71.008916942190154</v>
      </c>
      <c r="J28" s="283">
        <f>D28*100/NPA_13!F28</f>
        <v>5.0589561245150154</v>
      </c>
    </row>
    <row r="29" spans="1:10" ht="13.5" x14ac:dyDescent="0.2">
      <c r="A29" s="53">
        <v>23</v>
      </c>
      <c r="B29" s="54" t="s">
        <v>202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283">
        <f>C29*100/NPA_13!E29</f>
        <v>0</v>
      </c>
      <c r="J29" s="283">
        <f>D29*100/NPA_13!F29</f>
        <v>0</v>
      </c>
    </row>
    <row r="30" spans="1:10" ht="13.5" x14ac:dyDescent="0.2">
      <c r="A30" s="53">
        <v>24</v>
      </c>
      <c r="B30" s="54" t="s">
        <v>203</v>
      </c>
      <c r="C30" s="98">
        <v>6</v>
      </c>
      <c r="D30" s="98">
        <v>8.25</v>
      </c>
      <c r="E30" s="98">
        <v>4</v>
      </c>
      <c r="F30" s="98">
        <v>3.5</v>
      </c>
      <c r="G30" s="98">
        <v>1</v>
      </c>
      <c r="H30" s="98">
        <v>2</v>
      </c>
      <c r="I30" s="283">
        <f>C30*100/NPA_13!E30</f>
        <v>4.1095890410958908</v>
      </c>
      <c r="J30" s="283">
        <f>D30*100/NPA_13!F30</f>
        <v>1.1702127659574468</v>
      </c>
    </row>
    <row r="31" spans="1:10" ht="13.5" x14ac:dyDescent="0.2">
      <c r="A31" s="53">
        <v>25</v>
      </c>
      <c r="B31" s="54" t="s">
        <v>51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283">
        <f>C31*100/NPA_13!E31</f>
        <v>0</v>
      </c>
      <c r="J31" s="283">
        <f>D31*100/NPA_13!F31</f>
        <v>0</v>
      </c>
    </row>
    <row r="32" spans="1:10" ht="13.5" x14ac:dyDescent="0.2">
      <c r="A32" s="53">
        <v>26</v>
      </c>
      <c r="B32" s="54" t="s">
        <v>204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283">
        <f>C32*100/NPA_13!E32</f>
        <v>0</v>
      </c>
      <c r="J32" s="283">
        <f>D32*100/NPA_13!F32</f>
        <v>0</v>
      </c>
    </row>
    <row r="33" spans="1:10" ht="13.5" x14ac:dyDescent="0.2">
      <c r="A33" s="53">
        <v>27</v>
      </c>
      <c r="B33" s="54" t="s">
        <v>205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283">
        <f>C33*100/NPA_13!E33</f>
        <v>0</v>
      </c>
      <c r="J33" s="283">
        <f>D33*100/NPA_13!F33</f>
        <v>0</v>
      </c>
    </row>
    <row r="34" spans="1:10" ht="13.5" x14ac:dyDescent="0.2">
      <c r="A34" s="53">
        <v>28</v>
      </c>
      <c r="B34" s="54" t="s">
        <v>206</v>
      </c>
      <c r="C34" s="98">
        <v>1028</v>
      </c>
      <c r="D34" s="98">
        <v>1868</v>
      </c>
      <c r="E34" s="98">
        <v>2</v>
      </c>
      <c r="F34" s="98">
        <v>1</v>
      </c>
      <c r="G34" s="98">
        <v>467</v>
      </c>
      <c r="H34" s="98">
        <v>850</v>
      </c>
      <c r="I34" s="283">
        <f>C34*100/NPA_13!E34</f>
        <v>15.540438397581255</v>
      </c>
      <c r="J34" s="283">
        <f>D34*100/NPA_13!F34</f>
        <v>8.6847366218792139</v>
      </c>
    </row>
    <row r="35" spans="1:10" ht="13.5" x14ac:dyDescent="0.2">
      <c r="A35" s="53">
        <v>29</v>
      </c>
      <c r="B35" s="54" t="s">
        <v>71</v>
      </c>
      <c r="C35" s="98">
        <v>155444</v>
      </c>
      <c r="D35" s="98">
        <v>55275</v>
      </c>
      <c r="E35" s="98">
        <v>112304</v>
      </c>
      <c r="F35" s="98">
        <v>14899</v>
      </c>
      <c r="G35" s="98">
        <v>20084</v>
      </c>
      <c r="H35" s="98">
        <v>10759</v>
      </c>
      <c r="I35" s="283">
        <f>C35*100/NPA_13!E35</f>
        <v>25.22127268095684</v>
      </c>
      <c r="J35" s="283">
        <f>D35*100/NPA_13!F35</f>
        <v>4.1139108611712309</v>
      </c>
    </row>
    <row r="36" spans="1:10" ht="13.5" x14ac:dyDescent="0.2">
      <c r="A36" s="53">
        <v>30</v>
      </c>
      <c r="B36" s="54" t="s">
        <v>72</v>
      </c>
      <c r="C36" s="98">
        <v>43007</v>
      </c>
      <c r="D36" s="98">
        <v>199366</v>
      </c>
      <c r="E36" s="98">
        <v>17733</v>
      </c>
      <c r="F36" s="98">
        <v>53004</v>
      </c>
      <c r="G36" s="98">
        <v>6799</v>
      </c>
      <c r="H36" s="98">
        <v>23931</v>
      </c>
      <c r="I36" s="283">
        <f>C36*100/NPA_13!E36</f>
        <v>19.498472112655623</v>
      </c>
      <c r="J36" s="283">
        <f>D36*100/NPA_13!F36</f>
        <v>17.505381693597343</v>
      </c>
    </row>
    <row r="37" spans="1:10" ht="13.5" x14ac:dyDescent="0.2">
      <c r="A37" s="53">
        <v>31</v>
      </c>
      <c r="B37" s="54" t="s">
        <v>207</v>
      </c>
      <c r="C37" s="98">
        <v>104329</v>
      </c>
      <c r="D37" s="98">
        <v>15089.94</v>
      </c>
      <c r="E37" s="98">
        <v>104329</v>
      </c>
      <c r="F37" s="98">
        <v>15089.94</v>
      </c>
      <c r="G37" s="98">
        <v>18313</v>
      </c>
      <c r="H37" s="98">
        <v>4731.8599999999997</v>
      </c>
      <c r="I37" s="283">
        <f>C37*100/NPA_13!E37</f>
        <v>91.41482734147047</v>
      </c>
      <c r="J37" s="283">
        <f>D37*100/NPA_13!F37</f>
        <v>67.830381119255179</v>
      </c>
    </row>
    <row r="38" spans="1:10" ht="13.5" x14ac:dyDescent="0.2">
      <c r="A38" s="53">
        <v>32</v>
      </c>
      <c r="B38" s="54" t="s">
        <v>208</v>
      </c>
      <c r="C38" s="98">
        <v>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283">
        <f>C38*100/NPA_13!E38</f>
        <v>0</v>
      </c>
      <c r="J38" s="283">
        <f>D38*100/NPA_13!F38</f>
        <v>0</v>
      </c>
    </row>
    <row r="39" spans="1:10" ht="13.5" x14ac:dyDescent="0.2">
      <c r="A39" s="53">
        <v>33</v>
      </c>
      <c r="B39" s="54" t="s">
        <v>209</v>
      </c>
      <c r="C39" s="98">
        <v>57</v>
      </c>
      <c r="D39" s="98">
        <v>176</v>
      </c>
      <c r="E39" s="98">
        <v>4</v>
      </c>
      <c r="F39" s="98">
        <v>12</v>
      </c>
      <c r="G39" s="98">
        <v>5</v>
      </c>
      <c r="H39" s="98">
        <v>8</v>
      </c>
      <c r="I39" s="283">
        <f>C39*100/NPA_13!E39</f>
        <v>10.160427807486631</v>
      </c>
      <c r="J39" s="283">
        <f>D39*100/NPA_13!F39</f>
        <v>5.3593179049939099</v>
      </c>
    </row>
    <row r="40" spans="1:10" ht="13.5" x14ac:dyDescent="0.2">
      <c r="A40" s="53">
        <v>34</v>
      </c>
      <c r="B40" s="54" t="s">
        <v>210</v>
      </c>
      <c r="C40" s="98">
        <v>47</v>
      </c>
      <c r="D40" s="98">
        <v>515.12</v>
      </c>
      <c r="E40" s="98">
        <v>7</v>
      </c>
      <c r="F40" s="98">
        <v>58</v>
      </c>
      <c r="G40" s="98">
        <v>23</v>
      </c>
      <c r="H40" s="98">
        <v>112</v>
      </c>
      <c r="I40" s="283">
        <f>C40*100/NPA_13!E40</f>
        <v>1.0481712756467441</v>
      </c>
      <c r="J40" s="283">
        <f>D40*100/NPA_13!F40</f>
        <v>1.3908253908253909</v>
      </c>
    </row>
    <row r="41" spans="1:10" ht="13.5" x14ac:dyDescent="0.2">
      <c r="A41" s="53">
        <v>35</v>
      </c>
      <c r="B41" s="54" t="s">
        <v>211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283">
        <f>C41*100/NPA_13!E41</f>
        <v>0</v>
      </c>
      <c r="J41" s="283">
        <f>D41*100/NPA_13!F41</f>
        <v>0</v>
      </c>
    </row>
    <row r="42" spans="1:10" ht="13.5" x14ac:dyDescent="0.2">
      <c r="A42" s="53">
        <v>36</v>
      </c>
      <c r="B42" s="54" t="s">
        <v>73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283">
        <f>C42*100/NPA_13!E42</f>
        <v>0</v>
      </c>
      <c r="J42" s="283">
        <f>D42*100/NPA_13!F42</f>
        <v>0</v>
      </c>
    </row>
    <row r="43" spans="1:10" ht="13.5" x14ac:dyDescent="0.2">
      <c r="A43" s="53">
        <v>37</v>
      </c>
      <c r="B43" s="54" t="s">
        <v>212</v>
      </c>
      <c r="C43" s="98">
        <v>52</v>
      </c>
      <c r="D43" s="98">
        <v>536</v>
      </c>
      <c r="E43" s="98">
        <v>20</v>
      </c>
      <c r="F43" s="98">
        <v>306</v>
      </c>
      <c r="G43" s="98">
        <v>2</v>
      </c>
      <c r="H43" s="98">
        <v>3</v>
      </c>
      <c r="I43" s="283">
        <f>C43*100/NPA_13!E43</f>
        <v>21.757322175732217</v>
      </c>
      <c r="J43" s="283">
        <f>D43*100/NPA_13!F43</f>
        <v>10.353486575236623</v>
      </c>
    </row>
    <row r="44" spans="1:10" ht="13.5" x14ac:dyDescent="0.2">
      <c r="A44" s="53">
        <v>38</v>
      </c>
      <c r="B44" s="54" t="s">
        <v>213</v>
      </c>
      <c r="C44" s="98">
        <v>167484</v>
      </c>
      <c r="D44" s="98">
        <v>23710</v>
      </c>
      <c r="E44" s="98">
        <v>167291</v>
      </c>
      <c r="F44" s="98">
        <v>22331</v>
      </c>
      <c r="G44" s="98">
        <v>35129</v>
      </c>
      <c r="H44" s="98">
        <v>7237</v>
      </c>
      <c r="I44" s="283">
        <f>C44*100/NPA_13!E44</f>
        <v>97.219545607578624</v>
      </c>
      <c r="J44" s="283">
        <f>D44*100/NPA_13!F44</f>
        <v>34.113635382645356</v>
      </c>
    </row>
    <row r="45" spans="1:10" ht="13.5" x14ac:dyDescent="0.2">
      <c r="A45" s="53">
        <v>39</v>
      </c>
      <c r="B45" s="54" t="s">
        <v>214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283">
        <f>C45*100/NPA_13!E45</f>
        <v>0</v>
      </c>
      <c r="J45" s="283">
        <f>D45*100/NPA_13!F45</f>
        <v>0</v>
      </c>
    </row>
    <row r="46" spans="1:10" ht="13.5" x14ac:dyDescent="0.2">
      <c r="A46" s="53">
        <v>40</v>
      </c>
      <c r="B46" s="54" t="s">
        <v>77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283">
        <f>C46*100/NPA_13!E46</f>
        <v>0</v>
      </c>
      <c r="J46" s="283">
        <f>D46*100/NPA_13!F46</f>
        <v>0</v>
      </c>
    </row>
    <row r="47" spans="1:10" ht="13.5" x14ac:dyDescent="0.2">
      <c r="A47" s="53">
        <v>41</v>
      </c>
      <c r="B47" s="54" t="s">
        <v>215</v>
      </c>
      <c r="C47" s="98">
        <v>0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283">
        <f>C47*100/NPA_13!E47</f>
        <v>0</v>
      </c>
      <c r="J47" s="283">
        <f>D47*100/NPA_13!F47</f>
        <v>0</v>
      </c>
    </row>
    <row r="48" spans="1:10" ht="13.5" x14ac:dyDescent="0.2">
      <c r="A48" s="53">
        <v>42</v>
      </c>
      <c r="B48" s="54" t="s">
        <v>76</v>
      </c>
      <c r="C48" s="98">
        <v>2</v>
      </c>
      <c r="D48" s="98">
        <v>0.72</v>
      </c>
      <c r="E48" s="98">
        <v>0</v>
      </c>
      <c r="F48" s="98">
        <v>0</v>
      </c>
      <c r="G48" s="98">
        <v>0</v>
      </c>
      <c r="H48" s="98">
        <v>0</v>
      </c>
      <c r="I48" s="283">
        <f>C48*100/NPA_13!E48</f>
        <v>6.7355942478025121E-3</v>
      </c>
      <c r="J48" s="283">
        <f>D48*100/NPA_13!F48</f>
        <v>7.797102077061359E-4</v>
      </c>
    </row>
    <row r="49" spans="1:10" ht="13.5" x14ac:dyDescent="0.2">
      <c r="A49" s="273"/>
      <c r="B49" s="191" t="s">
        <v>313</v>
      </c>
      <c r="C49" s="256">
        <f>SUM(C28:C48)</f>
        <v>613204</v>
      </c>
      <c r="D49" s="256">
        <f t="shared" ref="D49:H49" si="1">SUM(D28:D48)</f>
        <v>328246.02999999997</v>
      </c>
      <c r="E49" s="256">
        <f t="shared" si="1"/>
        <v>401694</v>
      </c>
      <c r="F49" s="256">
        <f t="shared" si="1"/>
        <v>105704.44</v>
      </c>
      <c r="G49" s="256">
        <f t="shared" si="1"/>
        <v>86160</v>
      </c>
      <c r="H49" s="256">
        <f t="shared" si="1"/>
        <v>52525.86</v>
      </c>
      <c r="I49" s="283">
        <f>C49*100/NPA_13!E49</f>
        <v>38.546434258077127</v>
      </c>
      <c r="J49" s="283">
        <f>D49*100/NPA_13!F49</f>
        <v>8.0826176586802241</v>
      </c>
    </row>
    <row r="50" spans="1:10" ht="13.5" x14ac:dyDescent="0.2">
      <c r="A50" s="53">
        <v>43</v>
      </c>
      <c r="B50" s="54" t="s">
        <v>46</v>
      </c>
      <c r="C50" s="98">
        <v>145872</v>
      </c>
      <c r="D50" s="98">
        <v>96285</v>
      </c>
      <c r="E50" s="98">
        <v>145088</v>
      </c>
      <c r="F50" s="98">
        <v>94979</v>
      </c>
      <c r="G50" s="98">
        <v>3085</v>
      </c>
      <c r="H50" s="98">
        <v>4914</v>
      </c>
      <c r="I50" s="283">
        <f>C50*100/NPA_13!E50</f>
        <v>35.789871411431896</v>
      </c>
      <c r="J50" s="283">
        <f>D50*100/NPA_13!F50</f>
        <v>24.541464459035112</v>
      </c>
    </row>
    <row r="51" spans="1:10" ht="13.5" x14ac:dyDescent="0.2">
      <c r="A51" s="53">
        <v>44</v>
      </c>
      <c r="B51" s="54" t="s">
        <v>216</v>
      </c>
      <c r="C51" s="98">
        <v>34673</v>
      </c>
      <c r="D51" s="98">
        <v>16585</v>
      </c>
      <c r="E51" s="98">
        <v>6049</v>
      </c>
      <c r="F51" s="98">
        <v>3709</v>
      </c>
      <c r="G51" s="98">
        <v>13707</v>
      </c>
      <c r="H51" s="98">
        <v>4903</v>
      </c>
      <c r="I51" s="283">
        <f>C51*100/NPA_13!E51</f>
        <v>9.8557439490626901</v>
      </c>
      <c r="J51" s="283">
        <f>D51*100/NPA_13!F51</f>
        <v>6.1500409755518719</v>
      </c>
    </row>
    <row r="52" spans="1:10" ht="13.5" x14ac:dyDescent="0.2">
      <c r="A52" s="53">
        <v>45</v>
      </c>
      <c r="B52" s="54" t="s">
        <v>52</v>
      </c>
      <c r="C52" s="98">
        <v>51399</v>
      </c>
      <c r="D52" s="98">
        <v>8737.83</v>
      </c>
      <c r="E52" s="98">
        <v>49528</v>
      </c>
      <c r="F52" s="98">
        <v>8172</v>
      </c>
      <c r="G52" s="98">
        <v>854</v>
      </c>
      <c r="H52" s="98">
        <v>427.21</v>
      </c>
      <c r="I52" s="283">
        <f>C52*100/NPA_13!E52</f>
        <v>14.352892555060052</v>
      </c>
      <c r="J52" s="283">
        <f>D52*100/NPA_13!F52</f>
        <v>1.9269623399220643</v>
      </c>
    </row>
    <row r="53" spans="1:10" ht="13.5" x14ac:dyDescent="0.2">
      <c r="A53" s="273"/>
      <c r="B53" s="191" t="s">
        <v>352</v>
      </c>
      <c r="C53" s="256">
        <f>SUM(C50:C52)</f>
        <v>231944</v>
      </c>
      <c r="D53" s="256">
        <f t="shared" ref="D53:H53" si="2">SUM(D50:D52)</f>
        <v>121607.83</v>
      </c>
      <c r="E53" s="256">
        <f t="shared" si="2"/>
        <v>200665</v>
      </c>
      <c r="F53" s="256">
        <f t="shared" si="2"/>
        <v>106860</v>
      </c>
      <c r="G53" s="256">
        <f t="shared" si="2"/>
        <v>17646</v>
      </c>
      <c r="H53" s="256">
        <f t="shared" si="2"/>
        <v>10244.209999999999</v>
      </c>
      <c r="I53" s="283">
        <f>C53*100/NPA_13!E53</f>
        <v>20.755745226144594</v>
      </c>
      <c r="J53" s="283">
        <f>D53*100/NPA_13!F53</f>
        <v>10.902034138382371</v>
      </c>
    </row>
    <row r="54" spans="1:10" ht="13.5" x14ac:dyDescent="0.2">
      <c r="A54" s="53">
        <v>46</v>
      </c>
      <c r="B54" s="54" t="s">
        <v>314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283" t="e">
        <f>C54*100/NPA_13!E54</f>
        <v>#DIV/0!</v>
      </c>
      <c r="J54" s="283" t="e">
        <f>D54*100/NPA_13!F54</f>
        <v>#DIV/0!</v>
      </c>
    </row>
    <row r="55" spans="1:10" ht="13.5" x14ac:dyDescent="0.2">
      <c r="A55" s="53">
        <v>47</v>
      </c>
      <c r="B55" s="54" t="s">
        <v>241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283">
        <f>C55*100/NPA_13!E55</f>
        <v>0</v>
      </c>
      <c r="J55" s="283">
        <f>D55*100/NPA_13!F55</f>
        <v>0</v>
      </c>
    </row>
    <row r="56" spans="1:10" ht="13.5" x14ac:dyDescent="0.2">
      <c r="A56" s="53">
        <v>48</v>
      </c>
      <c r="B56" s="54" t="s">
        <v>315</v>
      </c>
      <c r="C56" s="98">
        <v>0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283">
        <f>C56*100/NPA_13!E56</f>
        <v>0</v>
      </c>
      <c r="J56" s="283">
        <f>D56*100/NPA_13!F56</f>
        <v>0</v>
      </c>
    </row>
    <row r="57" spans="1:10" ht="13.5" x14ac:dyDescent="0.2">
      <c r="A57" s="53">
        <v>49</v>
      </c>
      <c r="B57" s="54" t="s">
        <v>350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283">
        <f>C57*100/NPA_13!E57</f>
        <v>0</v>
      </c>
      <c r="J57" s="283">
        <f>D57*100/NPA_13!F57</f>
        <v>0</v>
      </c>
    </row>
    <row r="58" spans="1:10" ht="13.5" x14ac:dyDescent="0.2">
      <c r="A58" s="273"/>
      <c r="B58" s="191" t="s">
        <v>316</v>
      </c>
      <c r="C58" s="256">
        <f>SUM(C54:C57)</f>
        <v>0</v>
      </c>
      <c r="D58" s="256">
        <f t="shared" ref="D58:H58" si="3">SUM(D54:D57)</f>
        <v>0</v>
      </c>
      <c r="E58" s="256">
        <f t="shared" si="3"/>
        <v>0</v>
      </c>
      <c r="F58" s="256">
        <f t="shared" si="3"/>
        <v>0</v>
      </c>
      <c r="G58" s="256">
        <f t="shared" si="3"/>
        <v>0</v>
      </c>
      <c r="H58" s="256">
        <f t="shared" si="3"/>
        <v>0</v>
      </c>
      <c r="I58" s="283">
        <f>C58*100/NPA_13!E58</f>
        <v>0</v>
      </c>
      <c r="J58" s="283">
        <f>D58*100/NPA_13!F58</f>
        <v>0</v>
      </c>
    </row>
    <row r="59" spans="1:10" ht="13.5" x14ac:dyDescent="0.2">
      <c r="A59" s="273"/>
      <c r="B59" s="191" t="s">
        <v>242</v>
      </c>
      <c r="C59" s="256">
        <f>C58+C53+C49+C27</f>
        <v>1544751</v>
      </c>
      <c r="D59" s="256">
        <f t="shared" ref="D59:H59" si="4">D58+D53+D49+D27</f>
        <v>1798432.3499999996</v>
      </c>
      <c r="E59" s="256">
        <f t="shared" si="4"/>
        <v>898441</v>
      </c>
      <c r="F59" s="256">
        <f t="shared" si="4"/>
        <v>428066.80000000005</v>
      </c>
      <c r="G59" s="256">
        <f t="shared" si="4"/>
        <v>168770</v>
      </c>
      <c r="H59" s="256">
        <f t="shared" si="4"/>
        <v>201138.57</v>
      </c>
      <c r="I59" s="283">
        <f>C59*100/NPA_13!E59</f>
        <v>12.312122198022633</v>
      </c>
      <c r="J59" s="283">
        <f>D59*100/NPA_13!F59</f>
        <v>7.5630349499220326</v>
      </c>
    </row>
    <row r="62" spans="1:10" x14ac:dyDescent="0.2">
      <c r="C62" s="113">
        <v>2145399.14</v>
      </c>
      <c r="D62" s="113">
        <v>2079088.59</v>
      </c>
      <c r="E62" s="113">
        <v>1008201</v>
      </c>
      <c r="F62" s="113">
        <v>709744.26</v>
      </c>
      <c r="G62" s="113">
        <v>772269.64</v>
      </c>
      <c r="H62" s="113">
        <v>659749.57999999996</v>
      </c>
    </row>
  </sheetData>
  <mergeCells count="7">
    <mergeCell ref="A1:H1"/>
    <mergeCell ref="B3:D3"/>
    <mergeCell ref="A4:A5"/>
    <mergeCell ref="B4:B5"/>
    <mergeCell ref="C4:D4"/>
    <mergeCell ref="G4:H4"/>
    <mergeCell ref="E4:F4"/>
  </mergeCells>
  <conditionalFormatting sqref="I1:J1048576">
    <cfRule type="cellIs" dxfId="0" priority="1" operator="greaterThan">
      <formula>100</formula>
    </cfRule>
  </conditionalFormatting>
  <pageMargins left="1.45" right="0.7" top="0.75" bottom="0.75" header="0.3" footer="0.3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P17" sqref="P17"/>
    </sheetView>
  </sheetViews>
  <sheetFormatPr defaultRowHeight="13.5" x14ac:dyDescent="0.2"/>
  <cols>
    <col min="1" max="1" width="3.5703125" style="172" bestFit="1" customWidth="1"/>
    <col min="2" max="2" width="20.85546875" style="171" customWidth="1"/>
    <col min="3" max="3" width="14.85546875" style="171" bestFit="1" customWidth="1"/>
    <col min="4" max="4" width="12" style="171" bestFit="1" customWidth="1"/>
    <col min="5" max="5" width="10.42578125" style="173" bestFit="1" customWidth="1"/>
    <col min="6" max="6" width="14.140625" style="171" bestFit="1" customWidth="1"/>
    <col min="7" max="7" width="13.42578125" style="171" bestFit="1" customWidth="1"/>
    <col min="8" max="8" width="12.7109375" style="173" bestFit="1" customWidth="1"/>
    <col min="9" max="9" width="12" style="171" bestFit="1" customWidth="1"/>
    <col min="10" max="10" width="8.42578125" style="173" bestFit="1" customWidth="1"/>
    <col min="11" max="11" width="12.5703125" style="171" customWidth="1"/>
    <col min="12" max="12" width="8.28515625" style="173" bestFit="1" customWidth="1"/>
    <col min="13" max="13" width="10.5703125" style="171" bestFit="1" customWidth="1"/>
    <col min="14" max="14" width="12" style="171" bestFit="1" customWidth="1"/>
    <col min="15" max="15" width="7.85546875" style="173" bestFit="1" customWidth="1"/>
    <col min="16" max="16384" width="9.140625" style="171"/>
  </cols>
  <sheetData>
    <row r="1" spans="1:15" ht="18.75" x14ac:dyDescent="0.2">
      <c r="A1" s="491" t="s">
        <v>347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</row>
    <row r="2" spans="1:15" x14ac:dyDescent="0.2">
      <c r="A2" s="489" t="s">
        <v>312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</row>
    <row r="3" spans="1:15" x14ac:dyDescent="0.2">
      <c r="L3" s="490" t="s">
        <v>111</v>
      </c>
      <c r="M3" s="490"/>
      <c r="N3" s="490"/>
      <c r="O3" s="490"/>
    </row>
    <row r="5" spans="1:15" s="174" customFormat="1" ht="54" x14ac:dyDescent="0.2">
      <c r="A5" s="168" t="s">
        <v>120</v>
      </c>
      <c r="B5" s="168" t="s">
        <v>293</v>
      </c>
      <c r="C5" s="168" t="s">
        <v>299</v>
      </c>
      <c r="D5" s="168" t="s">
        <v>300</v>
      </c>
      <c r="E5" s="167" t="s">
        <v>301</v>
      </c>
      <c r="F5" s="168" t="s">
        <v>302</v>
      </c>
      <c r="G5" s="168" t="s">
        <v>303</v>
      </c>
      <c r="H5" s="167" t="s">
        <v>304</v>
      </c>
      <c r="I5" s="168" t="s">
        <v>305</v>
      </c>
      <c r="J5" s="167" t="s">
        <v>306</v>
      </c>
      <c r="K5" s="168" t="s">
        <v>307</v>
      </c>
      <c r="L5" s="167" t="s">
        <v>308</v>
      </c>
      <c r="M5" s="168" t="s">
        <v>311</v>
      </c>
      <c r="N5" s="168" t="s">
        <v>309</v>
      </c>
      <c r="O5" s="167" t="s">
        <v>310</v>
      </c>
    </row>
    <row r="6" spans="1:15" x14ac:dyDescent="0.2">
      <c r="A6" s="53"/>
      <c r="B6" s="54"/>
      <c r="C6" s="54"/>
      <c r="D6" s="54"/>
      <c r="E6" s="69"/>
      <c r="F6" s="54"/>
      <c r="G6" s="54"/>
      <c r="H6" s="69"/>
      <c r="I6" s="54"/>
      <c r="J6" s="69"/>
      <c r="K6" s="54"/>
      <c r="L6" s="69"/>
      <c r="M6" s="68"/>
      <c r="N6" s="54"/>
      <c r="O6" s="69"/>
    </row>
  </sheetData>
  <sortState ref="B35:O56">
    <sortCondition ref="B35:B56"/>
  </sortState>
  <mergeCells count="3">
    <mergeCell ref="A2:O2"/>
    <mergeCell ref="L3:O3"/>
    <mergeCell ref="A1:O1"/>
  </mergeCells>
  <pageMargins left="0.3" right="0.2" top="1" bottom="0.2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S66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1" sqref="K1:N1048576"/>
    </sheetView>
  </sheetViews>
  <sheetFormatPr defaultRowHeight="18.75" x14ac:dyDescent="0.2"/>
  <cols>
    <col min="1" max="1" width="4.85546875" style="46" customWidth="1"/>
    <col min="2" max="2" width="23.140625" style="85" customWidth="1"/>
    <col min="3" max="3" width="12.85546875" style="47" customWidth="1"/>
    <col min="4" max="4" width="13.140625" style="47" customWidth="1"/>
    <col min="5" max="5" width="12.85546875" style="47" customWidth="1"/>
    <col min="6" max="6" width="12.28515625" style="116" customWidth="1"/>
    <col min="7" max="7" width="12.7109375" style="85" customWidth="1"/>
    <col min="8" max="8" width="11.85546875" style="85" customWidth="1"/>
    <col min="9" max="10" width="11.28515625" style="120" hidden="1" customWidth="1"/>
    <col min="11" max="11" width="13.7109375" style="51" hidden="1" customWidth="1"/>
    <col min="12" max="13" width="10.28515625" style="51" hidden="1" customWidth="1"/>
    <col min="14" max="14" width="9.28515625" style="119" hidden="1" customWidth="1"/>
    <col min="15" max="15" width="17.7109375" style="120" hidden="1" customWidth="1"/>
    <col min="16" max="16" width="13.85546875" style="120" hidden="1" customWidth="1"/>
    <col min="17" max="17" width="18.5703125" style="51" customWidth="1"/>
    <col min="18" max="18" width="12.28515625" style="51" customWidth="1"/>
    <col min="19" max="19" width="9.140625" style="51"/>
    <col min="20" max="16384" width="9.140625" style="85"/>
  </cols>
  <sheetData>
    <row r="1" spans="1:19" ht="12.75" customHeight="1" x14ac:dyDescent="0.2">
      <c r="A1" s="369" t="s">
        <v>322</v>
      </c>
      <c r="B1" s="369"/>
      <c r="C1" s="369"/>
      <c r="D1" s="369"/>
      <c r="E1" s="369"/>
      <c r="F1" s="369"/>
      <c r="G1" s="369"/>
      <c r="H1" s="369"/>
      <c r="K1" s="119"/>
      <c r="O1" s="227"/>
      <c r="P1" s="227"/>
      <c r="Q1" s="85"/>
      <c r="R1" s="85"/>
      <c r="S1" s="85"/>
    </row>
    <row r="2" spans="1:19" x14ac:dyDescent="0.2">
      <c r="A2" s="371" t="s">
        <v>218</v>
      </c>
      <c r="B2" s="371"/>
      <c r="C2" s="371"/>
      <c r="D2" s="371"/>
      <c r="E2" s="371"/>
      <c r="F2" s="371"/>
      <c r="G2" s="371"/>
      <c r="H2" s="371"/>
      <c r="O2" s="227"/>
      <c r="P2" s="227"/>
      <c r="Q2" s="85"/>
      <c r="R2" s="85"/>
      <c r="S2" s="85"/>
    </row>
    <row r="3" spans="1:19" ht="14.25" customHeight="1" x14ac:dyDescent="0.2">
      <c r="A3" s="41"/>
      <c r="B3" s="61" t="s">
        <v>12</v>
      </c>
      <c r="C3" s="45"/>
      <c r="E3" s="45"/>
      <c r="G3" s="370" t="s">
        <v>196</v>
      </c>
      <c r="H3" s="370"/>
      <c r="O3" s="227"/>
      <c r="P3" s="227"/>
      <c r="Q3" s="85"/>
      <c r="R3" s="85"/>
      <c r="S3" s="85"/>
    </row>
    <row r="4" spans="1:19" x14ac:dyDescent="0.2">
      <c r="A4" s="372" t="s">
        <v>217</v>
      </c>
      <c r="B4" s="372" t="s">
        <v>3</v>
      </c>
      <c r="C4" s="373" t="s">
        <v>14</v>
      </c>
      <c r="D4" s="373"/>
      <c r="E4" s="373" t="s">
        <v>9</v>
      </c>
      <c r="F4" s="373"/>
      <c r="G4" s="372" t="s">
        <v>10</v>
      </c>
      <c r="H4" s="372"/>
      <c r="K4" s="368" t="s">
        <v>291</v>
      </c>
      <c r="L4" s="368"/>
      <c r="M4" s="368"/>
      <c r="N4" s="368"/>
      <c r="O4" s="227"/>
      <c r="P4" s="227"/>
      <c r="Q4" s="85"/>
      <c r="R4" s="85"/>
      <c r="S4" s="85"/>
    </row>
    <row r="5" spans="1:19" ht="39.950000000000003" customHeight="1" x14ac:dyDescent="0.2">
      <c r="A5" s="372"/>
      <c r="B5" s="372"/>
      <c r="C5" s="181" t="s">
        <v>323</v>
      </c>
      <c r="D5" s="181" t="s">
        <v>324</v>
      </c>
      <c r="E5" s="181" t="s">
        <v>323</v>
      </c>
      <c r="F5" s="181" t="s">
        <v>324</v>
      </c>
      <c r="G5" s="181" t="s">
        <v>323</v>
      </c>
      <c r="H5" s="181" t="s">
        <v>324</v>
      </c>
      <c r="I5" s="109" t="s">
        <v>243</v>
      </c>
      <c r="J5" s="108" t="s">
        <v>244</v>
      </c>
      <c r="K5" s="123" t="s">
        <v>245</v>
      </c>
      <c r="L5" s="123" t="s">
        <v>223</v>
      </c>
      <c r="M5" s="180" t="s">
        <v>246</v>
      </c>
      <c r="N5" s="117" t="s">
        <v>223</v>
      </c>
      <c r="O5" s="228" t="s">
        <v>354</v>
      </c>
      <c r="P5" s="228" t="s">
        <v>355</v>
      </c>
      <c r="Q5" s="85"/>
      <c r="R5" s="85"/>
      <c r="S5" s="85"/>
    </row>
    <row r="6" spans="1:19" s="51" customFormat="1" ht="15" customHeight="1" x14ac:dyDescent="0.2">
      <c r="A6" s="56">
        <v>1</v>
      </c>
      <c r="B6" s="57" t="s">
        <v>55</v>
      </c>
      <c r="C6" s="60">
        <v>1116619</v>
      </c>
      <c r="D6" s="68">
        <v>1166560</v>
      </c>
      <c r="E6" s="60">
        <v>706547</v>
      </c>
      <c r="F6" s="68">
        <v>738441</v>
      </c>
      <c r="G6" s="59">
        <f t="shared" ref="G6:G59" si="0">E6*100/C6</f>
        <v>63.275566688369082</v>
      </c>
      <c r="H6" s="59">
        <f t="shared" ref="H6:H59" si="1">F6*100/D6</f>
        <v>63.300730352489367</v>
      </c>
      <c r="I6" s="194">
        <f t="shared" ref="I6" si="2">(D6-C6)*100/C6</f>
        <v>4.4725192747033677</v>
      </c>
      <c r="J6" s="121">
        <f t="shared" ref="J6" si="3">(F6-E6)*100/E6</f>
        <v>4.5140662970757788</v>
      </c>
      <c r="K6" s="118">
        <f>'CD Ratio_2'!C6+'CD Ratio_2'!D6+'CD Ratio_2'!E6</f>
        <v>1166560</v>
      </c>
      <c r="L6" s="118">
        <f t="shared" ref="L6" si="4">D6-K6</f>
        <v>0</v>
      </c>
      <c r="M6" s="118">
        <f>'CD Ratio_2'!F6+'CD Ratio_2'!G6+'CD Ratio_2'!H6</f>
        <v>738441</v>
      </c>
      <c r="N6" s="118">
        <f t="shared" ref="N6" si="5">F6-M6</f>
        <v>0</v>
      </c>
      <c r="O6" s="120">
        <f>(D6-C6)*100/C6</f>
        <v>4.4725192747033677</v>
      </c>
      <c r="P6" s="120">
        <f>(F6-E6)*100/E6</f>
        <v>4.5140662970757788</v>
      </c>
    </row>
    <row r="7" spans="1:19" s="51" customFormat="1" ht="15" customHeight="1" x14ac:dyDescent="0.2">
      <c r="A7" s="180">
        <v>2</v>
      </c>
      <c r="B7" s="192" t="s">
        <v>56</v>
      </c>
      <c r="C7" s="117">
        <v>114195.89</v>
      </c>
      <c r="D7" s="117">
        <v>118711.41</v>
      </c>
      <c r="E7" s="117">
        <v>76442.070000000007</v>
      </c>
      <c r="F7" s="118">
        <v>74969.649999999994</v>
      </c>
      <c r="G7" s="59">
        <f t="shared" si="0"/>
        <v>66.939423126348956</v>
      </c>
      <c r="H7" s="59">
        <f t="shared" si="1"/>
        <v>63.152859527150753</v>
      </c>
      <c r="I7" s="120"/>
      <c r="J7" s="120"/>
      <c r="K7" s="118">
        <f>'CD Ratio_2'!C7+'CD Ratio_2'!D7+'CD Ratio_2'!E7</f>
        <v>118711.41</v>
      </c>
      <c r="L7" s="118">
        <f t="shared" ref="L7:L59" si="6">D7-K7</f>
        <v>0</v>
      </c>
      <c r="M7" s="118">
        <f>'CD Ratio_2'!F7+'CD Ratio_2'!G7+'CD Ratio_2'!H7</f>
        <v>74969.649999999994</v>
      </c>
      <c r="N7" s="118">
        <f t="shared" ref="N7:N59" si="7">F7-M7</f>
        <v>0</v>
      </c>
      <c r="O7" s="120">
        <f t="shared" ref="O7:O59" si="8">(D7-C7)*100/C7</f>
        <v>3.9541878433628428</v>
      </c>
      <c r="P7" s="120">
        <f t="shared" ref="P7:P59" si="9">(F7-E7)*100/E7</f>
        <v>-1.9261906434506715</v>
      </c>
    </row>
    <row r="8" spans="1:19" s="51" customFormat="1" ht="15" customHeight="1" x14ac:dyDescent="0.2">
      <c r="A8" s="56">
        <v>3</v>
      </c>
      <c r="B8" s="192" t="s">
        <v>57</v>
      </c>
      <c r="C8" s="117">
        <v>972948</v>
      </c>
      <c r="D8" s="117">
        <v>1003799</v>
      </c>
      <c r="E8" s="117">
        <v>813103</v>
      </c>
      <c r="F8" s="118">
        <v>831203</v>
      </c>
      <c r="G8" s="59">
        <f t="shared" si="0"/>
        <v>83.571064435098279</v>
      </c>
      <c r="H8" s="59">
        <f t="shared" si="1"/>
        <v>82.80572106567152</v>
      </c>
      <c r="I8" s="120"/>
      <c r="J8" s="120"/>
      <c r="K8" s="118">
        <f>'CD Ratio_2'!C8+'CD Ratio_2'!D8+'CD Ratio_2'!E8</f>
        <v>1003799</v>
      </c>
      <c r="L8" s="118">
        <f t="shared" si="6"/>
        <v>0</v>
      </c>
      <c r="M8" s="118">
        <f>'CD Ratio_2'!F8+'CD Ratio_2'!G8+'CD Ratio_2'!H8</f>
        <v>831203</v>
      </c>
      <c r="N8" s="118">
        <f t="shared" si="7"/>
        <v>0</v>
      </c>
      <c r="O8" s="120">
        <f t="shared" si="8"/>
        <v>3.1708786081064968</v>
      </c>
      <c r="P8" s="120">
        <f t="shared" si="9"/>
        <v>2.2260402433640016</v>
      </c>
    </row>
    <row r="9" spans="1:19" s="51" customFormat="1" ht="15" customHeight="1" x14ac:dyDescent="0.2">
      <c r="A9" s="242">
        <v>4</v>
      </c>
      <c r="B9" s="192" t="s">
        <v>58</v>
      </c>
      <c r="C9" s="117">
        <v>2530851</v>
      </c>
      <c r="D9" s="117">
        <v>2618711</v>
      </c>
      <c r="E9" s="117">
        <v>1800789</v>
      </c>
      <c r="F9" s="118">
        <v>1883929</v>
      </c>
      <c r="G9" s="59">
        <f t="shared" si="0"/>
        <v>71.153497380920484</v>
      </c>
      <c r="H9" s="59">
        <f t="shared" si="1"/>
        <v>71.941080936384353</v>
      </c>
      <c r="I9" s="120"/>
      <c r="J9" s="120"/>
      <c r="K9" s="118">
        <f>'CD Ratio_2'!C9+'CD Ratio_2'!D9+'CD Ratio_2'!E9</f>
        <v>2618711</v>
      </c>
      <c r="L9" s="118">
        <f t="shared" si="6"/>
        <v>0</v>
      </c>
      <c r="M9" s="118">
        <f>'CD Ratio_2'!F9+'CD Ratio_2'!G9+'CD Ratio_2'!H9</f>
        <v>1883929</v>
      </c>
      <c r="N9" s="118">
        <f t="shared" si="7"/>
        <v>0</v>
      </c>
      <c r="O9" s="120">
        <f t="shared" si="8"/>
        <v>3.4715595663276897</v>
      </c>
      <c r="P9" s="120">
        <f t="shared" si="9"/>
        <v>4.6168651629924442</v>
      </c>
    </row>
    <row r="10" spans="1:19" s="51" customFormat="1" ht="15" customHeight="1" x14ac:dyDescent="0.2">
      <c r="A10" s="56">
        <v>5</v>
      </c>
      <c r="B10" s="192" t="s">
        <v>59</v>
      </c>
      <c r="C10" s="117">
        <v>587008</v>
      </c>
      <c r="D10" s="117">
        <v>572400.28</v>
      </c>
      <c r="E10" s="117">
        <v>316149</v>
      </c>
      <c r="F10" s="118">
        <v>310581</v>
      </c>
      <c r="G10" s="59">
        <f t="shared" si="0"/>
        <v>53.857698702573046</v>
      </c>
      <c r="H10" s="59">
        <f t="shared" si="1"/>
        <v>54.259407420275892</v>
      </c>
      <c r="I10" s="120"/>
      <c r="J10" s="120"/>
      <c r="K10" s="118">
        <f>'CD Ratio_2'!C10+'CD Ratio_2'!D10+'CD Ratio_2'!E10</f>
        <v>572400.28</v>
      </c>
      <c r="L10" s="118">
        <f t="shared" si="6"/>
        <v>0</v>
      </c>
      <c r="M10" s="118">
        <f>'CD Ratio_2'!F10+'CD Ratio_2'!G10+'CD Ratio_2'!H10</f>
        <v>310581</v>
      </c>
      <c r="N10" s="118">
        <f t="shared" si="7"/>
        <v>0</v>
      </c>
      <c r="O10" s="120">
        <f t="shared" si="8"/>
        <v>-2.4885044156127298</v>
      </c>
      <c r="P10" s="120">
        <f t="shared" si="9"/>
        <v>-1.7611948796295418</v>
      </c>
    </row>
    <row r="11" spans="1:19" s="51" customFormat="1" ht="15" customHeight="1" x14ac:dyDescent="0.2">
      <c r="A11" s="180">
        <v>6</v>
      </c>
      <c r="B11" s="192" t="s">
        <v>60</v>
      </c>
      <c r="C11" s="117">
        <v>766285.1</v>
      </c>
      <c r="D11" s="117">
        <v>767565.95</v>
      </c>
      <c r="E11" s="117">
        <v>436815.9</v>
      </c>
      <c r="F11" s="118">
        <v>540696.93000000005</v>
      </c>
      <c r="G11" s="59">
        <f t="shared" si="0"/>
        <v>57.004357777542587</v>
      </c>
      <c r="H11" s="59">
        <f t="shared" si="1"/>
        <v>70.443058345670508</v>
      </c>
      <c r="I11" s="120"/>
      <c r="J11" s="120"/>
      <c r="K11" s="118">
        <f>'CD Ratio_2'!C11+'CD Ratio_2'!D11+'CD Ratio_2'!E11</f>
        <v>767565.95</v>
      </c>
      <c r="L11" s="118">
        <f t="shared" si="6"/>
        <v>0</v>
      </c>
      <c r="M11" s="118">
        <f>'CD Ratio_2'!F11+'CD Ratio_2'!G11+'CD Ratio_2'!H11</f>
        <v>540696.92999999993</v>
      </c>
      <c r="N11" s="118">
        <f t="shared" si="7"/>
        <v>0</v>
      </c>
      <c r="O11" s="120">
        <f t="shared" si="8"/>
        <v>0.16715058142197686</v>
      </c>
      <c r="P11" s="120">
        <f t="shared" si="9"/>
        <v>23.781421418039049</v>
      </c>
    </row>
    <row r="12" spans="1:19" s="51" customFormat="1" ht="15" customHeight="1" x14ac:dyDescent="0.2">
      <c r="A12" s="56">
        <v>7</v>
      </c>
      <c r="B12" s="192" t="s">
        <v>61</v>
      </c>
      <c r="C12" s="117">
        <v>2640301</v>
      </c>
      <c r="D12" s="117">
        <v>2691258</v>
      </c>
      <c r="E12" s="117">
        <v>1210009</v>
      </c>
      <c r="F12" s="118">
        <v>1363923</v>
      </c>
      <c r="G12" s="59">
        <f t="shared" si="0"/>
        <v>45.828449104855849</v>
      </c>
      <c r="H12" s="59">
        <f t="shared" si="1"/>
        <v>50.679756455902776</v>
      </c>
      <c r="I12" s="120"/>
      <c r="J12" s="120"/>
      <c r="K12" s="118">
        <f>'CD Ratio_2'!C12+'CD Ratio_2'!D12+'CD Ratio_2'!E12</f>
        <v>2691258</v>
      </c>
      <c r="L12" s="118">
        <f t="shared" si="6"/>
        <v>0</v>
      </c>
      <c r="M12" s="118">
        <f>'CD Ratio_2'!F12+'CD Ratio_2'!G12+'CD Ratio_2'!H12</f>
        <v>1363923</v>
      </c>
      <c r="N12" s="118">
        <f t="shared" si="7"/>
        <v>0</v>
      </c>
      <c r="O12" s="120">
        <f t="shared" si="8"/>
        <v>1.9299693481917402</v>
      </c>
      <c r="P12" s="120">
        <f t="shared" si="9"/>
        <v>12.720070677160253</v>
      </c>
    </row>
    <row r="13" spans="1:19" s="51" customFormat="1" ht="15" customHeight="1" x14ac:dyDescent="0.2">
      <c r="A13" s="180">
        <v>8</v>
      </c>
      <c r="B13" s="192" t="s">
        <v>48</v>
      </c>
      <c r="C13" s="117">
        <v>203880</v>
      </c>
      <c r="D13" s="117">
        <v>199595</v>
      </c>
      <c r="E13" s="117">
        <v>326576</v>
      </c>
      <c r="F13" s="118">
        <v>325057</v>
      </c>
      <c r="G13" s="59">
        <f t="shared" si="0"/>
        <v>160.18049833235236</v>
      </c>
      <c r="H13" s="59">
        <f t="shared" si="1"/>
        <v>162.85828803326737</v>
      </c>
      <c r="I13" s="120"/>
      <c r="J13" s="120"/>
      <c r="K13" s="118">
        <f>'CD Ratio_2'!C13+'CD Ratio_2'!D13+'CD Ratio_2'!E13</f>
        <v>199595</v>
      </c>
      <c r="L13" s="118">
        <f t="shared" si="6"/>
        <v>0</v>
      </c>
      <c r="M13" s="118">
        <f>'CD Ratio_2'!F13+'CD Ratio_2'!G13+'CD Ratio_2'!H13</f>
        <v>325057</v>
      </c>
      <c r="N13" s="118">
        <f t="shared" si="7"/>
        <v>0</v>
      </c>
      <c r="O13" s="120">
        <f t="shared" si="8"/>
        <v>-2.1017265057877181</v>
      </c>
      <c r="P13" s="120">
        <f t="shared" si="9"/>
        <v>-0.46512909705550931</v>
      </c>
    </row>
    <row r="14" spans="1:19" s="51" customFormat="1" ht="15" customHeight="1" x14ac:dyDescent="0.2">
      <c r="A14" s="56">
        <v>9</v>
      </c>
      <c r="B14" s="192" t="s">
        <v>49</v>
      </c>
      <c r="C14" s="117">
        <v>277829</v>
      </c>
      <c r="D14" s="117">
        <v>279887</v>
      </c>
      <c r="E14" s="117">
        <v>156634</v>
      </c>
      <c r="F14" s="118">
        <v>163693</v>
      </c>
      <c r="G14" s="59">
        <f t="shared" si="0"/>
        <v>56.377843925580123</v>
      </c>
      <c r="H14" s="59">
        <f t="shared" si="1"/>
        <v>58.485388746172561</v>
      </c>
      <c r="I14" s="120"/>
      <c r="J14" s="120"/>
      <c r="K14" s="118">
        <f>'CD Ratio_2'!C14+'CD Ratio_2'!D14+'CD Ratio_2'!E14</f>
        <v>279887</v>
      </c>
      <c r="L14" s="118">
        <f t="shared" si="6"/>
        <v>0</v>
      </c>
      <c r="M14" s="118">
        <f>'CD Ratio_2'!F14+'CD Ratio_2'!G14+'CD Ratio_2'!H14</f>
        <v>163693</v>
      </c>
      <c r="N14" s="118">
        <f t="shared" si="7"/>
        <v>0</v>
      </c>
      <c r="O14" s="120">
        <f t="shared" si="8"/>
        <v>0.74074340691576468</v>
      </c>
      <c r="P14" s="120">
        <f t="shared" si="9"/>
        <v>4.5066843724861778</v>
      </c>
    </row>
    <row r="15" spans="1:19" s="51" customFormat="1" ht="15" customHeight="1" x14ac:dyDescent="0.2">
      <c r="A15" s="180">
        <v>10</v>
      </c>
      <c r="B15" s="192" t="s">
        <v>81</v>
      </c>
      <c r="C15" s="117">
        <v>704533</v>
      </c>
      <c r="D15" s="117">
        <v>644506</v>
      </c>
      <c r="E15" s="117">
        <v>381186</v>
      </c>
      <c r="F15" s="118">
        <v>406323</v>
      </c>
      <c r="G15" s="59">
        <f t="shared" si="0"/>
        <v>54.104775787649409</v>
      </c>
      <c r="H15" s="59">
        <f t="shared" si="1"/>
        <v>63.044098891243834</v>
      </c>
      <c r="I15" s="120"/>
      <c r="J15" s="120"/>
      <c r="K15" s="118">
        <f>'CD Ratio_2'!C15+'CD Ratio_2'!D15+'CD Ratio_2'!E15</f>
        <v>644506</v>
      </c>
      <c r="L15" s="118">
        <f t="shared" si="6"/>
        <v>0</v>
      </c>
      <c r="M15" s="118">
        <f>'CD Ratio_2'!F15+'CD Ratio_2'!G15+'CD Ratio_2'!H15</f>
        <v>406323</v>
      </c>
      <c r="N15" s="118">
        <f t="shared" si="7"/>
        <v>0</v>
      </c>
      <c r="O15" s="120">
        <f t="shared" si="8"/>
        <v>-8.5201119039136568</v>
      </c>
      <c r="P15" s="120">
        <f t="shared" si="9"/>
        <v>6.5944184728715118</v>
      </c>
    </row>
    <row r="16" spans="1:19" s="51" customFormat="1" ht="15" customHeight="1" x14ac:dyDescent="0.2">
      <c r="A16" s="56">
        <v>11</v>
      </c>
      <c r="B16" s="192" t="s">
        <v>62</v>
      </c>
      <c r="C16" s="117">
        <v>89921.41</v>
      </c>
      <c r="D16" s="117">
        <v>91096.62</v>
      </c>
      <c r="E16" s="117">
        <v>38518.67</v>
      </c>
      <c r="F16" s="118">
        <v>91012.01</v>
      </c>
      <c r="G16" s="59">
        <f t="shared" si="0"/>
        <v>42.835927506029989</v>
      </c>
      <c r="H16" s="59">
        <f t="shared" si="1"/>
        <v>99.907120593497325</v>
      </c>
      <c r="I16" s="120"/>
      <c r="J16" s="120"/>
      <c r="K16" s="118">
        <f>'CD Ratio_2'!C16+'CD Ratio_2'!D16+'CD Ratio_2'!E16</f>
        <v>91096.62000000001</v>
      </c>
      <c r="L16" s="118">
        <f t="shared" si="6"/>
        <v>0</v>
      </c>
      <c r="M16" s="118">
        <f>'CD Ratio_2'!F16+'CD Ratio_2'!G16+'CD Ratio_2'!H16</f>
        <v>91012.01</v>
      </c>
      <c r="N16" s="118">
        <f t="shared" si="7"/>
        <v>0</v>
      </c>
      <c r="O16" s="120">
        <f t="shared" si="8"/>
        <v>1.3069301293206943</v>
      </c>
      <c r="P16" s="120">
        <f t="shared" si="9"/>
        <v>136.28025059016835</v>
      </c>
    </row>
    <row r="17" spans="1:16" s="51" customFormat="1" ht="15" customHeight="1" x14ac:dyDescent="0.2">
      <c r="A17" s="180">
        <v>12</v>
      </c>
      <c r="B17" s="192" t="s">
        <v>63</v>
      </c>
      <c r="C17" s="117">
        <v>135798</v>
      </c>
      <c r="D17" s="117">
        <v>133491</v>
      </c>
      <c r="E17" s="117">
        <v>103066</v>
      </c>
      <c r="F17" s="118">
        <v>103871</v>
      </c>
      <c r="G17" s="59">
        <f t="shared" si="0"/>
        <v>75.896552231991635</v>
      </c>
      <c r="H17" s="59">
        <f t="shared" si="1"/>
        <v>77.811238210815716</v>
      </c>
      <c r="I17" s="120"/>
      <c r="J17" s="120"/>
      <c r="K17" s="118">
        <f>'CD Ratio_2'!C17+'CD Ratio_2'!D17+'CD Ratio_2'!E17</f>
        <v>133491</v>
      </c>
      <c r="L17" s="118">
        <f t="shared" si="6"/>
        <v>0</v>
      </c>
      <c r="M17" s="118">
        <f>'CD Ratio_2'!F17+'CD Ratio_2'!G17+'CD Ratio_2'!H17</f>
        <v>103871</v>
      </c>
      <c r="N17" s="118">
        <f t="shared" si="7"/>
        <v>0</v>
      </c>
      <c r="O17" s="120">
        <f t="shared" si="8"/>
        <v>-1.6988468165952371</v>
      </c>
      <c r="P17" s="120">
        <f t="shared" si="9"/>
        <v>0.78105291754797901</v>
      </c>
    </row>
    <row r="18" spans="1:16" s="51" customFormat="1" ht="15" customHeight="1" x14ac:dyDescent="0.2">
      <c r="A18" s="56">
        <v>13</v>
      </c>
      <c r="B18" s="192" t="s">
        <v>199</v>
      </c>
      <c r="C18" s="117">
        <v>471484.83</v>
      </c>
      <c r="D18" s="117">
        <v>514222.66</v>
      </c>
      <c r="E18" s="117">
        <v>240785.74</v>
      </c>
      <c r="F18" s="118">
        <v>250589.78</v>
      </c>
      <c r="G18" s="59">
        <f t="shared" si="0"/>
        <v>51.06966856176475</v>
      </c>
      <c r="H18" s="59">
        <f t="shared" si="1"/>
        <v>48.731765340718361</v>
      </c>
      <c r="I18" s="120"/>
      <c r="J18" s="120"/>
      <c r="K18" s="118">
        <f>'CD Ratio_2'!C18+'CD Ratio_2'!D18+'CD Ratio_2'!E18</f>
        <v>514222.66</v>
      </c>
      <c r="L18" s="118">
        <f t="shared" si="6"/>
        <v>0</v>
      </c>
      <c r="M18" s="118">
        <f>'CD Ratio_2'!F18+'CD Ratio_2'!G18+'CD Ratio_2'!H18</f>
        <v>250589.78</v>
      </c>
      <c r="N18" s="118">
        <f t="shared" si="7"/>
        <v>0</v>
      </c>
      <c r="O18" s="120">
        <f t="shared" si="8"/>
        <v>9.0645185763452787</v>
      </c>
      <c r="P18" s="120">
        <f t="shared" si="9"/>
        <v>4.0716863050112551</v>
      </c>
    </row>
    <row r="19" spans="1:16" s="51" customFormat="1" ht="15" customHeight="1" x14ac:dyDescent="0.2">
      <c r="A19" s="180">
        <v>14</v>
      </c>
      <c r="B19" s="192" t="s">
        <v>200</v>
      </c>
      <c r="C19" s="117">
        <v>153460</v>
      </c>
      <c r="D19" s="117">
        <v>161108</v>
      </c>
      <c r="E19" s="117">
        <v>67492</v>
      </c>
      <c r="F19" s="118">
        <v>65227</v>
      </c>
      <c r="G19" s="59">
        <f t="shared" si="0"/>
        <v>43.980190277596769</v>
      </c>
      <c r="H19" s="59">
        <f t="shared" si="1"/>
        <v>40.486505946321721</v>
      </c>
      <c r="I19" s="120"/>
      <c r="J19" s="120"/>
      <c r="K19" s="118">
        <f>'CD Ratio_2'!C19+'CD Ratio_2'!D19+'CD Ratio_2'!E19</f>
        <v>161108</v>
      </c>
      <c r="L19" s="118">
        <f t="shared" si="6"/>
        <v>0</v>
      </c>
      <c r="M19" s="118">
        <f>'CD Ratio_2'!F19+'CD Ratio_2'!G19+'CD Ratio_2'!H19</f>
        <v>65227</v>
      </c>
      <c r="N19" s="118">
        <f t="shared" si="7"/>
        <v>0</v>
      </c>
      <c r="O19" s="120">
        <f t="shared" si="8"/>
        <v>4.9837091098657629</v>
      </c>
      <c r="P19" s="120">
        <f t="shared" si="9"/>
        <v>-3.3559532981686719</v>
      </c>
    </row>
    <row r="20" spans="1:16" s="51" customFormat="1" ht="15" customHeight="1" x14ac:dyDescent="0.2">
      <c r="A20" s="56">
        <v>15</v>
      </c>
      <c r="B20" s="192" t="s">
        <v>64</v>
      </c>
      <c r="C20" s="117">
        <v>2144300</v>
      </c>
      <c r="D20" s="117">
        <v>2096010</v>
      </c>
      <c r="E20" s="117">
        <v>1443565</v>
      </c>
      <c r="F20" s="118">
        <v>1493319</v>
      </c>
      <c r="G20" s="59">
        <f t="shared" si="0"/>
        <v>67.321037168306674</v>
      </c>
      <c r="H20" s="59">
        <f t="shared" si="1"/>
        <v>71.24579558303634</v>
      </c>
      <c r="I20" s="120"/>
      <c r="J20" s="120"/>
      <c r="K20" s="118">
        <f>'CD Ratio_2'!C20+'CD Ratio_2'!D20+'CD Ratio_2'!E20</f>
        <v>2096010</v>
      </c>
      <c r="L20" s="118">
        <f t="shared" si="6"/>
        <v>0</v>
      </c>
      <c r="M20" s="118">
        <f>'CD Ratio_2'!F20+'CD Ratio_2'!G20+'CD Ratio_2'!H20</f>
        <v>1493319</v>
      </c>
      <c r="N20" s="118">
        <f t="shared" si="7"/>
        <v>0</v>
      </c>
      <c r="O20" s="120">
        <f t="shared" si="8"/>
        <v>-2.2520169752366739</v>
      </c>
      <c r="P20" s="120">
        <f t="shared" si="9"/>
        <v>3.4466061452030217</v>
      </c>
    </row>
    <row r="21" spans="1:16" s="51" customFormat="1" ht="15" customHeight="1" x14ac:dyDescent="0.2">
      <c r="A21" s="272">
        <v>16</v>
      </c>
      <c r="B21" s="192" t="s">
        <v>70</v>
      </c>
      <c r="C21" s="117">
        <v>10179600</v>
      </c>
      <c r="D21" s="117">
        <v>10602204</v>
      </c>
      <c r="E21" s="117">
        <v>5740800</v>
      </c>
      <c r="F21" s="118">
        <v>5494395</v>
      </c>
      <c r="G21" s="59">
        <f t="shared" si="0"/>
        <v>56.395143227631735</v>
      </c>
      <c r="H21" s="59">
        <f t="shared" si="1"/>
        <v>51.823139792443158</v>
      </c>
      <c r="I21" s="120"/>
      <c r="J21" s="120"/>
      <c r="K21" s="118">
        <f>'CD Ratio_2'!C21+'CD Ratio_2'!D21+'CD Ratio_2'!E21</f>
        <v>10602204</v>
      </c>
      <c r="L21" s="118">
        <f t="shared" si="6"/>
        <v>0</v>
      </c>
      <c r="M21" s="118">
        <f>'CD Ratio_2'!F21+'CD Ratio_2'!G21+'CD Ratio_2'!H21</f>
        <v>5494395</v>
      </c>
      <c r="N21" s="118">
        <f t="shared" si="7"/>
        <v>0</v>
      </c>
      <c r="O21" s="120">
        <f t="shared" si="8"/>
        <v>4.1514794294471296</v>
      </c>
      <c r="P21" s="120">
        <f t="shared" si="9"/>
        <v>-4.2921718227424748</v>
      </c>
    </row>
    <row r="22" spans="1:16" s="51" customFormat="1" ht="15" customHeight="1" x14ac:dyDescent="0.2">
      <c r="A22" s="56">
        <v>17</v>
      </c>
      <c r="B22" s="192" t="s">
        <v>65</v>
      </c>
      <c r="C22" s="117">
        <v>251127</v>
      </c>
      <c r="D22" s="117">
        <v>247107</v>
      </c>
      <c r="E22" s="117">
        <v>157631</v>
      </c>
      <c r="F22" s="118">
        <v>160193</v>
      </c>
      <c r="G22" s="59">
        <f t="shared" si="0"/>
        <v>62.769435385283145</v>
      </c>
      <c r="H22" s="59">
        <f t="shared" si="1"/>
        <v>64.827382469942165</v>
      </c>
      <c r="I22" s="120"/>
      <c r="J22" s="120"/>
      <c r="K22" s="118">
        <f>'CD Ratio_2'!C22+'CD Ratio_2'!D22+'CD Ratio_2'!E22</f>
        <v>247107</v>
      </c>
      <c r="L22" s="118">
        <f t="shared" si="6"/>
        <v>0</v>
      </c>
      <c r="M22" s="118">
        <f>'CD Ratio_2'!F22+'CD Ratio_2'!G22+'CD Ratio_2'!H22</f>
        <v>160193</v>
      </c>
      <c r="N22" s="118">
        <f t="shared" si="7"/>
        <v>0</v>
      </c>
      <c r="O22" s="120">
        <f t="shared" si="8"/>
        <v>-1.6007836672281355</v>
      </c>
      <c r="P22" s="120">
        <f t="shared" si="9"/>
        <v>1.625314817516859</v>
      </c>
    </row>
    <row r="23" spans="1:16" s="51" customFormat="1" ht="15" customHeight="1" x14ac:dyDescent="0.2">
      <c r="A23" s="180">
        <v>18</v>
      </c>
      <c r="B23" s="192" t="s">
        <v>201</v>
      </c>
      <c r="C23" s="117">
        <v>717718.12</v>
      </c>
      <c r="D23" s="117">
        <v>693764</v>
      </c>
      <c r="E23" s="117">
        <v>453356.33</v>
      </c>
      <c r="F23" s="118">
        <v>492066</v>
      </c>
      <c r="G23" s="59">
        <f t="shared" si="0"/>
        <v>63.166348649522739</v>
      </c>
      <c r="H23" s="59">
        <f t="shared" si="1"/>
        <v>70.927001112770341</v>
      </c>
      <c r="I23" s="120"/>
      <c r="J23" s="120"/>
      <c r="K23" s="118">
        <f>'CD Ratio_2'!C23+'CD Ratio_2'!D23+'CD Ratio_2'!E23</f>
        <v>693764</v>
      </c>
      <c r="L23" s="118">
        <f t="shared" si="6"/>
        <v>0</v>
      </c>
      <c r="M23" s="118">
        <f>'CD Ratio_2'!F23+'CD Ratio_2'!G23+'CD Ratio_2'!H23</f>
        <v>492066</v>
      </c>
      <c r="N23" s="118">
        <f t="shared" si="7"/>
        <v>0</v>
      </c>
      <c r="O23" s="120">
        <f t="shared" si="8"/>
        <v>-3.3375386983402335</v>
      </c>
      <c r="P23" s="120">
        <f t="shared" si="9"/>
        <v>8.5384646553848675</v>
      </c>
    </row>
    <row r="24" spans="1:16" s="51" customFormat="1" ht="15" customHeight="1" x14ac:dyDescent="0.2">
      <c r="A24" s="56">
        <v>19</v>
      </c>
      <c r="B24" s="192" t="s">
        <v>66</v>
      </c>
      <c r="C24" s="117">
        <v>2161324.9300000002</v>
      </c>
      <c r="D24" s="117">
        <v>2200715</v>
      </c>
      <c r="E24" s="117">
        <v>976124.27</v>
      </c>
      <c r="F24" s="118">
        <v>1313234</v>
      </c>
      <c r="G24" s="59">
        <f t="shared" si="0"/>
        <v>45.163235589939731</v>
      </c>
      <c r="H24" s="59">
        <f t="shared" si="1"/>
        <v>59.673060800694323</v>
      </c>
      <c r="I24" s="120"/>
      <c r="J24" s="120"/>
      <c r="K24" s="118">
        <f>'CD Ratio_2'!C24+'CD Ratio_2'!D24+'CD Ratio_2'!E24</f>
        <v>2200715</v>
      </c>
      <c r="L24" s="118">
        <f t="shared" si="6"/>
        <v>0</v>
      </c>
      <c r="M24" s="118">
        <f>'CD Ratio_2'!F24+'CD Ratio_2'!G24+'CD Ratio_2'!H24</f>
        <v>1313234</v>
      </c>
      <c r="N24" s="118">
        <f t="shared" si="7"/>
        <v>0</v>
      </c>
      <c r="O24" s="120">
        <f t="shared" si="8"/>
        <v>1.8224964443453595</v>
      </c>
      <c r="P24" s="120">
        <f t="shared" si="9"/>
        <v>34.53553408727354</v>
      </c>
    </row>
    <row r="25" spans="1:16" s="51" customFormat="1" ht="15" customHeight="1" x14ac:dyDescent="0.2">
      <c r="A25" s="180">
        <v>20</v>
      </c>
      <c r="B25" s="192" t="s">
        <v>67</v>
      </c>
      <c r="C25" s="117">
        <v>31054</v>
      </c>
      <c r="D25" s="117">
        <v>30452</v>
      </c>
      <c r="E25" s="117">
        <v>28907</v>
      </c>
      <c r="F25" s="118">
        <v>64919</v>
      </c>
      <c r="G25" s="59">
        <f t="shared" si="0"/>
        <v>93.086236877696919</v>
      </c>
      <c r="H25" s="59">
        <f t="shared" si="1"/>
        <v>213.18468409299882</v>
      </c>
      <c r="I25" s="120"/>
      <c r="J25" s="120"/>
      <c r="K25" s="118">
        <f>'CD Ratio_2'!C25+'CD Ratio_2'!D25+'CD Ratio_2'!E25</f>
        <v>30452</v>
      </c>
      <c r="L25" s="118">
        <f t="shared" si="6"/>
        <v>0</v>
      </c>
      <c r="M25" s="118">
        <f>'CD Ratio_2'!F25+'CD Ratio_2'!G25+'CD Ratio_2'!H25</f>
        <v>64919</v>
      </c>
      <c r="N25" s="118">
        <f t="shared" si="7"/>
        <v>0</v>
      </c>
      <c r="O25" s="120">
        <f t="shared" si="8"/>
        <v>-1.9385586397887551</v>
      </c>
      <c r="P25" s="120">
        <f t="shared" si="9"/>
        <v>124.57882173867921</v>
      </c>
    </row>
    <row r="26" spans="1:16" s="51" customFormat="1" ht="15" customHeight="1" x14ac:dyDescent="0.2">
      <c r="A26" s="56">
        <v>21</v>
      </c>
      <c r="B26" s="192" t="s">
        <v>50</v>
      </c>
      <c r="C26" s="117">
        <v>128599</v>
      </c>
      <c r="D26" s="117">
        <v>125476</v>
      </c>
      <c r="E26" s="117">
        <v>90448</v>
      </c>
      <c r="F26" s="118">
        <v>93953</v>
      </c>
      <c r="G26" s="59">
        <f t="shared" si="0"/>
        <v>70.333361845737528</v>
      </c>
      <c r="H26" s="59">
        <f t="shared" si="1"/>
        <v>74.877267365870765</v>
      </c>
      <c r="I26" s="120"/>
      <c r="J26" s="120"/>
      <c r="K26" s="118">
        <f>'CD Ratio_2'!C26+'CD Ratio_2'!D26+'CD Ratio_2'!E26</f>
        <v>125476</v>
      </c>
      <c r="L26" s="118">
        <f t="shared" si="6"/>
        <v>0</v>
      </c>
      <c r="M26" s="118">
        <f>'CD Ratio_2'!F26+'CD Ratio_2'!G26+'CD Ratio_2'!H26</f>
        <v>93953</v>
      </c>
      <c r="N26" s="118">
        <f t="shared" si="7"/>
        <v>0</v>
      </c>
      <c r="O26" s="120">
        <f t="shared" si="8"/>
        <v>-2.4284792261215093</v>
      </c>
      <c r="P26" s="120">
        <f t="shared" si="9"/>
        <v>3.8751547850698742</v>
      </c>
    </row>
    <row r="27" spans="1:16" s="158" customFormat="1" ht="15" customHeight="1" x14ac:dyDescent="0.2">
      <c r="A27" s="188"/>
      <c r="B27" s="191" t="s">
        <v>351</v>
      </c>
      <c r="C27" s="195">
        <f>SUM(C6:C26)</f>
        <v>26378837.279999997</v>
      </c>
      <c r="D27" s="195">
        <f t="shared" ref="D27:F27" si="10">SUM(D6:D26)</f>
        <v>26958639.920000002</v>
      </c>
      <c r="E27" s="195">
        <f t="shared" si="10"/>
        <v>15564944.98</v>
      </c>
      <c r="F27" s="195">
        <f t="shared" si="10"/>
        <v>16261595.370000001</v>
      </c>
      <c r="G27" s="196">
        <f t="shared" si="0"/>
        <v>59.00542474554436</v>
      </c>
      <c r="H27" s="196">
        <f t="shared" si="1"/>
        <v>60.320533299366829</v>
      </c>
      <c r="I27" s="197"/>
      <c r="J27" s="197"/>
      <c r="K27" s="118">
        <f>'CD Ratio_2'!C27+'CD Ratio_2'!D27+'CD Ratio_2'!E27</f>
        <v>26958639.920000002</v>
      </c>
      <c r="L27" s="118">
        <f t="shared" si="6"/>
        <v>0</v>
      </c>
      <c r="M27" s="118">
        <f>'CD Ratio_2'!F27+'CD Ratio_2'!G27+'CD Ratio_2'!H27</f>
        <v>16261595.369999999</v>
      </c>
      <c r="N27" s="118">
        <f t="shared" si="7"/>
        <v>0</v>
      </c>
      <c r="O27" s="120">
        <f t="shared" si="8"/>
        <v>2.1979840652021503</v>
      </c>
      <c r="P27" s="120">
        <f t="shared" si="9"/>
        <v>4.4757651947703874</v>
      </c>
    </row>
    <row r="28" spans="1:16" s="51" customFormat="1" ht="15" customHeight="1" x14ac:dyDescent="0.2">
      <c r="A28" s="56">
        <v>22</v>
      </c>
      <c r="B28" s="192" t="s">
        <v>47</v>
      </c>
      <c r="C28" s="117">
        <v>803636.26</v>
      </c>
      <c r="D28" s="117">
        <v>778783.23</v>
      </c>
      <c r="E28" s="117">
        <v>628640.5</v>
      </c>
      <c r="F28" s="118">
        <v>626631.25</v>
      </c>
      <c r="G28" s="59">
        <f t="shared" si="0"/>
        <v>78.224506694110588</v>
      </c>
      <c r="H28" s="59">
        <f t="shared" si="1"/>
        <v>80.462858708449588</v>
      </c>
      <c r="I28" s="120"/>
      <c r="J28" s="120"/>
      <c r="K28" s="118">
        <f>'CD Ratio_2'!C28+'CD Ratio_2'!D28+'CD Ratio_2'!E28</f>
        <v>778783.23</v>
      </c>
      <c r="L28" s="118">
        <f t="shared" si="6"/>
        <v>0</v>
      </c>
      <c r="M28" s="118">
        <f>'CD Ratio_2'!F28+'CD Ratio_2'!G28+'CD Ratio_2'!H28</f>
        <v>626631.25</v>
      </c>
      <c r="N28" s="118">
        <f t="shared" si="7"/>
        <v>0</v>
      </c>
      <c r="O28" s="120">
        <f t="shared" si="8"/>
        <v>-3.092572005150692</v>
      </c>
      <c r="P28" s="120">
        <f t="shared" si="9"/>
        <v>-0.31961828739955506</v>
      </c>
    </row>
    <row r="29" spans="1:16" s="51" customFormat="1" ht="15" customHeight="1" x14ac:dyDescent="0.2">
      <c r="A29" s="180">
        <v>23</v>
      </c>
      <c r="B29" s="192" t="s">
        <v>202</v>
      </c>
      <c r="C29" s="117">
        <v>44796.86</v>
      </c>
      <c r="D29" s="117">
        <v>42567.48</v>
      </c>
      <c r="E29" s="117">
        <v>74070.820000000007</v>
      </c>
      <c r="F29" s="118">
        <v>58300.17</v>
      </c>
      <c r="G29" s="59">
        <f t="shared" si="0"/>
        <v>165.34824092581491</v>
      </c>
      <c r="H29" s="59">
        <f t="shared" si="1"/>
        <v>136.95941126888411</v>
      </c>
      <c r="I29" s="120"/>
      <c r="J29" s="120"/>
      <c r="K29" s="118">
        <f>'CD Ratio_2'!C29+'CD Ratio_2'!D29+'CD Ratio_2'!E29</f>
        <v>42567.48</v>
      </c>
      <c r="L29" s="118">
        <f t="shared" si="6"/>
        <v>0</v>
      </c>
      <c r="M29" s="118">
        <f>'CD Ratio_2'!F29+'CD Ratio_2'!G29+'CD Ratio_2'!H29</f>
        <v>58300.369999999995</v>
      </c>
      <c r="N29" s="118">
        <f t="shared" si="7"/>
        <v>-0.19999999999708962</v>
      </c>
      <c r="O29" s="120">
        <f t="shared" si="8"/>
        <v>-4.9766434522419596</v>
      </c>
      <c r="P29" s="120">
        <f t="shared" si="9"/>
        <v>-21.291312827372519</v>
      </c>
    </row>
    <row r="30" spans="1:16" s="51" customFormat="1" ht="15" customHeight="1" x14ac:dyDescent="0.2">
      <c r="A30" s="56">
        <v>24</v>
      </c>
      <c r="B30" s="192" t="s">
        <v>203</v>
      </c>
      <c r="C30" s="117">
        <v>3755.11</v>
      </c>
      <c r="D30" s="117">
        <v>3344</v>
      </c>
      <c r="E30" s="117">
        <v>678.05</v>
      </c>
      <c r="F30" s="118">
        <v>705</v>
      </c>
      <c r="G30" s="59">
        <f t="shared" si="0"/>
        <v>18.056728031935148</v>
      </c>
      <c r="H30" s="59">
        <f t="shared" si="1"/>
        <v>21.082535885167463</v>
      </c>
      <c r="I30" s="120"/>
      <c r="J30" s="120"/>
      <c r="K30" s="118">
        <f>'CD Ratio_2'!C30+'CD Ratio_2'!D30+'CD Ratio_2'!E30</f>
        <v>3344</v>
      </c>
      <c r="L30" s="118">
        <f t="shared" si="6"/>
        <v>0</v>
      </c>
      <c r="M30" s="118">
        <f>'CD Ratio_2'!F30+'CD Ratio_2'!G30+'CD Ratio_2'!H30</f>
        <v>705</v>
      </c>
      <c r="N30" s="118">
        <f t="shared" si="7"/>
        <v>0</v>
      </c>
      <c r="O30" s="120">
        <f t="shared" si="8"/>
        <v>-10.948014838446813</v>
      </c>
      <c r="P30" s="120">
        <f t="shared" si="9"/>
        <v>3.9746331391490375</v>
      </c>
    </row>
    <row r="31" spans="1:16" s="51" customFormat="1" ht="15" customHeight="1" x14ac:dyDescent="0.2">
      <c r="A31" s="180">
        <v>25</v>
      </c>
      <c r="B31" s="192" t="s">
        <v>51</v>
      </c>
      <c r="C31" s="117">
        <v>5112.91</v>
      </c>
      <c r="D31" s="117">
        <v>5098.38</v>
      </c>
      <c r="E31" s="117">
        <v>9412.56</v>
      </c>
      <c r="F31" s="118">
        <v>9304.34</v>
      </c>
      <c r="G31" s="59">
        <f t="shared" si="0"/>
        <v>184.09398952846814</v>
      </c>
      <c r="H31" s="59">
        <f t="shared" si="1"/>
        <v>182.49600853604477</v>
      </c>
      <c r="I31" s="120"/>
      <c r="J31" s="120"/>
      <c r="K31" s="118">
        <f>'CD Ratio_2'!C31+'CD Ratio_2'!D31+'CD Ratio_2'!E31</f>
        <v>5098.38</v>
      </c>
      <c r="L31" s="118">
        <f t="shared" si="6"/>
        <v>0</v>
      </c>
      <c r="M31" s="118">
        <f>'CD Ratio_2'!F31+'CD Ratio_2'!G31+'CD Ratio_2'!H31</f>
        <v>9304.34</v>
      </c>
      <c r="N31" s="118">
        <f t="shared" si="7"/>
        <v>0</v>
      </c>
      <c r="O31" s="120">
        <f t="shared" si="8"/>
        <v>-0.28418258878016134</v>
      </c>
      <c r="P31" s="120">
        <f t="shared" si="9"/>
        <v>-1.1497403469406766</v>
      </c>
    </row>
    <row r="32" spans="1:16" s="51" customFormat="1" ht="15" customHeight="1" x14ac:dyDescent="0.2">
      <c r="A32" s="56">
        <v>26</v>
      </c>
      <c r="B32" s="192" t="s">
        <v>204</v>
      </c>
      <c r="C32" s="117">
        <v>12113.37</v>
      </c>
      <c r="D32" s="117">
        <v>10999.036935799999</v>
      </c>
      <c r="E32" s="117">
        <v>56378.25</v>
      </c>
      <c r="F32" s="118">
        <v>59469.399878545242</v>
      </c>
      <c r="G32" s="59">
        <f t="shared" si="0"/>
        <v>465.42167869057079</v>
      </c>
      <c r="H32" s="59">
        <f t="shared" si="1"/>
        <v>540.67824506509692</v>
      </c>
      <c r="I32" s="120"/>
      <c r="J32" s="120"/>
      <c r="K32" s="118">
        <f>'CD Ratio_2'!C32+'CD Ratio_2'!D32+'CD Ratio_2'!E32</f>
        <v>10999.036935799999</v>
      </c>
      <c r="L32" s="118">
        <f t="shared" si="6"/>
        <v>0</v>
      </c>
      <c r="M32" s="118">
        <f>'CD Ratio_2'!F32+'CD Ratio_2'!G32+'CD Ratio_2'!H32</f>
        <v>59469.399878545242</v>
      </c>
      <c r="N32" s="118">
        <f t="shared" si="7"/>
        <v>0</v>
      </c>
      <c r="O32" s="120">
        <f t="shared" si="8"/>
        <v>-9.1991994317023398</v>
      </c>
      <c r="P32" s="120">
        <f t="shared" si="9"/>
        <v>5.4828766032029055</v>
      </c>
    </row>
    <row r="33" spans="1:16" s="51" customFormat="1" ht="15" customHeight="1" x14ac:dyDescent="0.2">
      <c r="A33" s="180">
        <v>27</v>
      </c>
      <c r="B33" s="192" t="s">
        <v>205</v>
      </c>
      <c r="C33" s="117">
        <v>833.68</v>
      </c>
      <c r="D33" s="117">
        <v>751</v>
      </c>
      <c r="E33" s="117">
        <v>41.06</v>
      </c>
      <c r="F33" s="118">
        <v>40</v>
      </c>
      <c r="G33" s="59">
        <f t="shared" si="0"/>
        <v>4.9251511371269556</v>
      </c>
      <c r="H33" s="59">
        <f t="shared" si="1"/>
        <v>5.3262316910785623</v>
      </c>
      <c r="I33" s="120"/>
      <c r="J33" s="120"/>
      <c r="K33" s="118">
        <f>'CD Ratio_2'!C33+'CD Ratio_2'!D33+'CD Ratio_2'!E33</f>
        <v>751</v>
      </c>
      <c r="L33" s="118">
        <f t="shared" si="6"/>
        <v>0</v>
      </c>
      <c r="M33" s="118">
        <f>'CD Ratio_2'!F33+'CD Ratio_2'!G33+'CD Ratio_2'!H33</f>
        <v>40</v>
      </c>
      <c r="N33" s="118">
        <f t="shared" si="7"/>
        <v>0</v>
      </c>
      <c r="O33" s="120">
        <f t="shared" si="8"/>
        <v>-9.9174743306784325</v>
      </c>
      <c r="P33" s="120">
        <f t="shared" si="9"/>
        <v>-2.5815879201169074</v>
      </c>
    </row>
    <row r="34" spans="1:16" s="51" customFormat="1" ht="15" customHeight="1" x14ac:dyDescent="0.2">
      <c r="A34" s="56">
        <v>28</v>
      </c>
      <c r="B34" s="192" t="s">
        <v>206</v>
      </c>
      <c r="C34" s="117">
        <v>49554</v>
      </c>
      <c r="D34" s="117">
        <v>52556</v>
      </c>
      <c r="E34" s="117">
        <v>18364</v>
      </c>
      <c r="F34" s="118">
        <v>21509</v>
      </c>
      <c r="G34" s="59">
        <f t="shared" si="0"/>
        <v>37.058562376397468</v>
      </c>
      <c r="H34" s="59">
        <f t="shared" si="1"/>
        <v>40.925869548671891</v>
      </c>
      <c r="I34" s="120"/>
      <c r="J34" s="120"/>
      <c r="K34" s="118">
        <f>'CD Ratio_2'!C34+'CD Ratio_2'!D34+'CD Ratio_2'!E34</f>
        <v>52556</v>
      </c>
      <c r="L34" s="118">
        <f t="shared" si="6"/>
        <v>0</v>
      </c>
      <c r="M34" s="118">
        <f>'CD Ratio_2'!F34+'CD Ratio_2'!G34+'CD Ratio_2'!H34</f>
        <v>21509</v>
      </c>
      <c r="N34" s="118">
        <f t="shared" si="7"/>
        <v>0</v>
      </c>
      <c r="O34" s="120">
        <f t="shared" si="8"/>
        <v>6.0580376962505547</v>
      </c>
      <c r="P34" s="120">
        <f t="shared" si="9"/>
        <v>17.125898497059463</v>
      </c>
    </row>
    <row r="35" spans="1:16" s="51" customFormat="1" ht="15" customHeight="1" x14ac:dyDescent="0.2">
      <c r="A35" s="180">
        <v>29</v>
      </c>
      <c r="B35" s="192" t="s">
        <v>71</v>
      </c>
      <c r="C35" s="117">
        <v>771394</v>
      </c>
      <c r="D35" s="117">
        <v>788107</v>
      </c>
      <c r="E35" s="117">
        <v>1311460</v>
      </c>
      <c r="F35" s="118">
        <v>1343612</v>
      </c>
      <c r="G35" s="59">
        <f t="shared" si="0"/>
        <v>170.01169311661744</v>
      </c>
      <c r="H35" s="59">
        <f t="shared" si="1"/>
        <v>170.48598730882989</v>
      </c>
      <c r="I35" s="120"/>
      <c r="J35" s="120"/>
      <c r="K35" s="118">
        <f>'CD Ratio_2'!C35+'CD Ratio_2'!D35+'CD Ratio_2'!E35</f>
        <v>788107</v>
      </c>
      <c r="L35" s="118">
        <f t="shared" si="6"/>
        <v>0</v>
      </c>
      <c r="M35" s="118">
        <f>'CD Ratio_2'!F35+'CD Ratio_2'!G35+'CD Ratio_2'!H35</f>
        <v>1343612</v>
      </c>
      <c r="N35" s="118">
        <f t="shared" si="7"/>
        <v>0</v>
      </c>
      <c r="O35" s="120">
        <f t="shared" si="8"/>
        <v>2.1665970956476199</v>
      </c>
      <c r="P35" s="120">
        <f t="shared" si="9"/>
        <v>2.4516188065209765</v>
      </c>
    </row>
    <row r="36" spans="1:16" s="51" customFormat="1" ht="15" customHeight="1" x14ac:dyDescent="0.2">
      <c r="A36" s="56">
        <v>30</v>
      </c>
      <c r="B36" s="192" t="s">
        <v>72</v>
      </c>
      <c r="C36" s="117">
        <v>729415</v>
      </c>
      <c r="D36" s="117">
        <v>713393.14</v>
      </c>
      <c r="E36" s="117">
        <v>1111730</v>
      </c>
      <c r="F36" s="118">
        <v>1138884.05</v>
      </c>
      <c r="G36" s="59">
        <f t="shared" si="0"/>
        <v>152.41392074470639</v>
      </c>
      <c r="H36" s="59">
        <f t="shared" si="1"/>
        <v>159.64325785358687</v>
      </c>
      <c r="I36" s="120"/>
      <c r="J36" s="120"/>
      <c r="K36" s="118">
        <f>'CD Ratio_2'!C36+'CD Ratio_2'!D36+'CD Ratio_2'!E36</f>
        <v>713393.14</v>
      </c>
      <c r="L36" s="118">
        <f t="shared" si="6"/>
        <v>0</v>
      </c>
      <c r="M36" s="118">
        <f>'CD Ratio_2'!F36+'CD Ratio_2'!G36+'CD Ratio_2'!H36</f>
        <v>1138884.05</v>
      </c>
      <c r="N36" s="118">
        <f t="shared" si="7"/>
        <v>0</v>
      </c>
      <c r="O36" s="120">
        <f t="shared" si="8"/>
        <v>-2.1965355798825068</v>
      </c>
      <c r="P36" s="120">
        <f t="shared" si="9"/>
        <v>2.4425040252579353</v>
      </c>
    </row>
    <row r="37" spans="1:16" s="51" customFormat="1" ht="14.25" customHeight="1" x14ac:dyDescent="0.2">
      <c r="A37" s="180">
        <v>31</v>
      </c>
      <c r="B37" s="192" t="s">
        <v>207</v>
      </c>
      <c r="C37" s="117">
        <v>7952</v>
      </c>
      <c r="D37" s="117">
        <v>8488.11</v>
      </c>
      <c r="E37" s="117">
        <v>18890</v>
      </c>
      <c r="F37" s="118">
        <v>22246.58</v>
      </c>
      <c r="G37" s="59">
        <f t="shared" si="0"/>
        <v>237.55030181086519</v>
      </c>
      <c r="H37" s="59">
        <f t="shared" si="1"/>
        <v>262.09108977145678</v>
      </c>
      <c r="I37" s="120"/>
      <c r="J37" s="120"/>
      <c r="K37" s="118">
        <f>'CD Ratio_2'!C37+'CD Ratio_2'!D37+'CD Ratio_2'!E37</f>
        <v>8488.11</v>
      </c>
      <c r="L37" s="118">
        <f t="shared" si="6"/>
        <v>0</v>
      </c>
      <c r="M37" s="118">
        <f>'CD Ratio_2'!F37+'CD Ratio_2'!G37+'CD Ratio_2'!H37</f>
        <v>22246.58</v>
      </c>
      <c r="N37" s="118">
        <f t="shared" si="7"/>
        <v>0</v>
      </c>
      <c r="O37" s="120">
        <f t="shared" si="8"/>
        <v>6.7418259557344138</v>
      </c>
      <c r="P37" s="120">
        <f t="shared" si="9"/>
        <v>17.769084171519332</v>
      </c>
    </row>
    <row r="38" spans="1:16" s="51" customFormat="1" ht="15" customHeight="1" x14ac:dyDescent="0.2">
      <c r="A38" s="56">
        <v>32</v>
      </c>
      <c r="B38" s="192" t="s">
        <v>208</v>
      </c>
      <c r="C38" s="117">
        <v>122030</v>
      </c>
      <c r="D38" s="117">
        <v>206004</v>
      </c>
      <c r="E38" s="117">
        <v>290400</v>
      </c>
      <c r="F38" s="118">
        <v>292089</v>
      </c>
      <c r="G38" s="59">
        <f t="shared" si="0"/>
        <v>237.97426862246988</v>
      </c>
      <c r="H38" s="59">
        <f t="shared" si="1"/>
        <v>141.78802353352361</v>
      </c>
      <c r="I38" s="120"/>
      <c r="J38" s="120"/>
      <c r="K38" s="118">
        <f>'CD Ratio_2'!C38+'CD Ratio_2'!D38+'CD Ratio_2'!E38</f>
        <v>206004.44</v>
      </c>
      <c r="L38" s="118">
        <f t="shared" si="6"/>
        <v>-0.44000000000232831</v>
      </c>
      <c r="M38" s="118">
        <f>'CD Ratio_2'!F38+'CD Ratio_2'!G38+'CD Ratio_2'!H38</f>
        <v>292089</v>
      </c>
      <c r="N38" s="118">
        <f t="shared" si="7"/>
        <v>0</v>
      </c>
      <c r="O38" s="120">
        <f t="shared" si="8"/>
        <v>68.81422600999754</v>
      </c>
      <c r="P38" s="120">
        <f t="shared" si="9"/>
        <v>0.58161157024793386</v>
      </c>
    </row>
    <row r="39" spans="1:16" s="51" customFormat="1" ht="15" customHeight="1" x14ac:dyDescent="0.2">
      <c r="A39" s="180">
        <v>33</v>
      </c>
      <c r="B39" s="192" t="s">
        <v>209</v>
      </c>
      <c r="C39" s="117">
        <v>14464</v>
      </c>
      <c r="D39" s="117">
        <v>10790</v>
      </c>
      <c r="E39" s="117">
        <v>3224</v>
      </c>
      <c r="F39" s="118">
        <v>3284</v>
      </c>
      <c r="G39" s="59">
        <f t="shared" si="0"/>
        <v>22.289823008849556</v>
      </c>
      <c r="H39" s="59">
        <f t="shared" si="1"/>
        <v>30.435588507877664</v>
      </c>
      <c r="I39" s="120"/>
      <c r="J39" s="120"/>
      <c r="K39" s="118">
        <f>'CD Ratio_2'!C39+'CD Ratio_2'!D39+'CD Ratio_2'!E39</f>
        <v>10790</v>
      </c>
      <c r="L39" s="118">
        <f t="shared" si="6"/>
        <v>0</v>
      </c>
      <c r="M39" s="118">
        <f>'CD Ratio_2'!F39+'CD Ratio_2'!G39+'CD Ratio_2'!H39</f>
        <v>3284</v>
      </c>
      <c r="N39" s="118">
        <f t="shared" si="7"/>
        <v>0</v>
      </c>
      <c r="O39" s="120">
        <f t="shared" si="8"/>
        <v>-25.400995575221238</v>
      </c>
      <c r="P39" s="120">
        <f t="shared" si="9"/>
        <v>1.8610421836228288</v>
      </c>
    </row>
    <row r="40" spans="1:16" s="51" customFormat="1" ht="15" customHeight="1" x14ac:dyDescent="0.2">
      <c r="A40" s="56">
        <v>34</v>
      </c>
      <c r="B40" s="192" t="s">
        <v>210</v>
      </c>
      <c r="C40" s="117">
        <v>21171</v>
      </c>
      <c r="D40" s="117">
        <v>20149</v>
      </c>
      <c r="E40" s="117">
        <v>35486</v>
      </c>
      <c r="F40" s="118">
        <v>37037</v>
      </c>
      <c r="G40" s="59">
        <f t="shared" si="0"/>
        <v>167.61607859808228</v>
      </c>
      <c r="H40" s="59">
        <f t="shared" si="1"/>
        <v>183.81557397389449</v>
      </c>
      <c r="I40" s="120"/>
      <c r="J40" s="120"/>
      <c r="K40" s="118">
        <f>'CD Ratio_2'!C40+'CD Ratio_2'!D40+'CD Ratio_2'!E40</f>
        <v>20149</v>
      </c>
      <c r="L40" s="118">
        <f t="shared" si="6"/>
        <v>0</v>
      </c>
      <c r="M40" s="118">
        <f>'CD Ratio_2'!F40+'CD Ratio_2'!G40+'CD Ratio_2'!H40</f>
        <v>37037</v>
      </c>
      <c r="N40" s="118">
        <f t="shared" si="7"/>
        <v>0</v>
      </c>
      <c r="O40" s="120">
        <f t="shared" si="8"/>
        <v>-4.8273581786405932</v>
      </c>
      <c r="P40" s="120">
        <f t="shared" si="9"/>
        <v>4.3707377557346563</v>
      </c>
    </row>
    <row r="41" spans="1:16" s="51" customFormat="1" ht="15" customHeight="1" x14ac:dyDescent="0.2">
      <c r="A41" s="180">
        <v>35</v>
      </c>
      <c r="B41" s="192" t="s">
        <v>211</v>
      </c>
      <c r="C41" s="117">
        <v>21489</v>
      </c>
      <c r="D41" s="117">
        <v>22025</v>
      </c>
      <c r="E41" s="117">
        <v>15667</v>
      </c>
      <c r="F41" s="118">
        <v>8980.4</v>
      </c>
      <c r="G41" s="59">
        <f t="shared" si="0"/>
        <v>72.90706873284006</v>
      </c>
      <c r="H41" s="59">
        <f t="shared" si="1"/>
        <v>40.773666288308739</v>
      </c>
      <c r="I41" s="120"/>
      <c r="J41" s="120"/>
      <c r="K41" s="118">
        <f>'CD Ratio_2'!C41+'CD Ratio_2'!D41+'CD Ratio_2'!E41</f>
        <v>22025</v>
      </c>
      <c r="L41" s="118">
        <f t="shared" si="6"/>
        <v>0</v>
      </c>
      <c r="M41" s="118">
        <f>'CD Ratio_2'!F41+'CD Ratio_2'!G41+'CD Ratio_2'!H41</f>
        <v>8980.4</v>
      </c>
      <c r="N41" s="118">
        <f t="shared" si="7"/>
        <v>0</v>
      </c>
      <c r="O41" s="120">
        <f t="shared" si="8"/>
        <v>2.4942994089999533</v>
      </c>
      <c r="P41" s="120">
        <f t="shared" si="9"/>
        <v>-42.679517457075384</v>
      </c>
    </row>
    <row r="42" spans="1:16" s="51" customFormat="1" ht="15" customHeight="1" x14ac:dyDescent="0.2">
      <c r="A42" s="56">
        <v>36</v>
      </c>
      <c r="B42" s="192" t="s">
        <v>73</v>
      </c>
      <c r="C42" s="117">
        <v>141010</v>
      </c>
      <c r="D42" s="117">
        <v>145883</v>
      </c>
      <c r="E42" s="117">
        <v>231599</v>
      </c>
      <c r="F42" s="118">
        <v>259910</v>
      </c>
      <c r="G42" s="59">
        <f t="shared" si="0"/>
        <v>164.24296149209275</v>
      </c>
      <c r="H42" s="59">
        <f t="shared" si="1"/>
        <v>178.16332266268174</v>
      </c>
      <c r="I42" s="120"/>
      <c r="J42" s="120"/>
      <c r="K42" s="118">
        <f>'CD Ratio_2'!C42+'CD Ratio_2'!D42+'CD Ratio_2'!E42</f>
        <v>145883</v>
      </c>
      <c r="L42" s="118">
        <f t="shared" si="6"/>
        <v>0</v>
      </c>
      <c r="M42" s="118">
        <f>'CD Ratio_2'!F42+'CD Ratio_2'!G42+'CD Ratio_2'!H42</f>
        <v>259910</v>
      </c>
      <c r="N42" s="118">
        <f t="shared" si="7"/>
        <v>0</v>
      </c>
      <c r="O42" s="120">
        <f t="shared" si="8"/>
        <v>3.4557832777817175</v>
      </c>
      <c r="P42" s="120">
        <f t="shared" si="9"/>
        <v>12.224146045535603</v>
      </c>
    </row>
    <row r="43" spans="1:16" s="51" customFormat="1" ht="15" customHeight="1" x14ac:dyDescent="0.2">
      <c r="A43" s="180">
        <v>37</v>
      </c>
      <c r="B43" s="192" t="s">
        <v>212</v>
      </c>
      <c r="C43" s="117">
        <v>13338</v>
      </c>
      <c r="D43" s="117">
        <v>13268</v>
      </c>
      <c r="E43" s="117">
        <v>5895</v>
      </c>
      <c r="F43" s="118">
        <v>5177</v>
      </c>
      <c r="G43" s="59">
        <f t="shared" si="0"/>
        <v>44.197031039136306</v>
      </c>
      <c r="H43" s="59">
        <f t="shared" si="1"/>
        <v>39.018691588785046</v>
      </c>
      <c r="I43" s="120"/>
      <c r="J43" s="120"/>
      <c r="K43" s="118">
        <f>'CD Ratio_2'!C43+'CD Ratio_2'!D43+'CD Ratio_2'!E43</f>
        <v>13268</v>
      </c>
      <c r="L43" s="118">
        <f t="shared" si="6"/>
        <v>0</v>
      </c>
      <c r="M43" s="118">
        <f>'CD Ratio_2'!F43+'CD Ratio_2'!G43+'CD Ratio_2'!H43</f>
        <v>5177</v>
      </c>
      <c r="N43" s="118">
        <f t="shared" si="7"/>
        <v>0</v>
      </c>
      <c r="O43" s="120">
        <f t="shared" si="8"/>
        <v>-0.52481631428999853</v>
      </c>
      <c r="P43" s="120">
        <f t="shared" si="9"/>
        <v>-12.179813401187447</v>
      </c>
    </row>
    <row r="44" spans="1:16" s="51" customFormat="1" ht="15" customHeight="1" x14ac:dyDescent="0.2">
      <c r="A44" s="56">
        <v>38</v>
      </c>
      <c r="B44" s="192" t="s">
        <v>213</v>
      </c>
      <c r="C44" s="117">
        <v>27171</v>
      </c>
      <c r="D44" s="117">
        <v>19115</v>
      </c>
      <c r="E44" s="117">
        <v>68912</v>
      </c>
      <c r="F44" s="118">
        <v>69503</v>
      </c>
      <c r="G44" s="59">
        <f t="shared" si="0"/>
        <v>253.62334842295095</v>
      </c>
      <c r="H44" s="59">
        <f t="shared" si="1"/>
        <v>363.60449908448862</v>
      </c>
      <c r="I44" s="120"/>
      <c r="J44" s="120"/>
      <c r="K44" s="118">
        <f>'CD Ratio_2'!C44+'CD Ratio_2'!D44+'CD Ratio_2'!E44</f>
        <v>19115</v>
      </c>
      <c r="L44" s="118">
        <f t="shared" si="6"/>
        <v>0</v>
      </c>
      <c r="M44" s="118">
        <f>'CD Ratio_2'!F44+'CD Ratio_2'!G44+'CD Ratio_2'!H44</f>
        <v>69503</v>
      </c>
      <c r="N44" s="118">
        <f t="shared" si="7"/>
        <v>0</v>
      </c>
      <c r="O44" s="120">
        <f t="shared" si="8"/>
        <v>-29.649258400500532</v>
      </c>
      <c r="P44" s="120">
        <f t="shared" si="9"/>
        <v>0.85761550963547717</v>
      </c>
    </row>
    <row r="45" spans="1:16" s="51" customFormat="1" ht="15" customHeight="1" x14ac:dyDescent="0.2">
      <c r="A45" s="180">
        <v>39</v>
      </c>
      <c r="B45" s="192" t="s">
        <v>214</v>
      </c>
      <c r="C45" s="117">
        <v>14177.01</v>
      </c>
      <c r="D45" s="117">
        <v>14261</v>
      </c>
      <c r="E45" s="117">
        <v>5960.2</v>
      </c>
      <c r="F45" s="118">
        <v>5858</v>
      </c>
      <c r="G45" s="59">
        <f t="shared" si="0"/>
        <v>42.04130490138612</v>
      </c>
      <c r="H45" s="59">
        <f t="shared" si="1"/>
        <v>41.077063319542809</v>
      </c>
      <c r="I45" s="120"/>
      <c r="J45" s="120"/>
      <c r="K45" s="118">
        <f>'CD Ratio_2'!C45+'CD Ratio_2'!D45+'CD Ratio_2'!E45</f>
        <v>14261</v>
      </c>
      <c r="L45" s="118">
        <f t="shared" si="6"/>
        <v>0</v>
      </c>
      <c r="M45" s="118">
        <f>'CD Ratio_2'!F45+'CD Ratio_2'!G45+'CD Ratio_2'!H45</f>
        <v>5858</v>
      </c>
      <c r="N45" s="118">
        <f t="shared" si="7"/>
        <v>0</v>
      </c>
      <c r="O45" s="120">
        <f t="shared" si="8"/>
        <v>0.59243803876839884</v>
      </c>
      <c r="P45" s="120">
        <f t="shared" si="9"/>
        <v>-1.7147075601489854</v>
      </c>
    </row>
    <row r="46" spans="1:16" s="51" customFormat="1" ht="15" customHeight="1" x14ac:dyDescent="0.2">
      <c r="A46" s="56">
        <v>40</v>
      </c>
      <c r="B46" s="192" t="s">
        <v>77</v>
      </c>
      <c r="C46" s="117">
        <v>4190</v>
      </c>
      <c r="D46" s="117">
        <v>4345</v>
      </c>
      <c r="E46" s="117">
        <v>1974</v>
      </c>
      <c r="F46" s="118">
        <v>1924</v>
      </c>
      <c r="G46" s="59">
        <f t="shared" si="0"/>
        <v>47.112171837708829</v>
      </c>
      <c r="H46" s="59">
        <f t="shared" si="1"/>
        <v>44.280782508630608</v>
      </c>
      <c r="I46" s="120"/>
      <c r="J46" s="120"/>
      <c r="K46" s="118">
        <f>'CD Ratio_2'!C46+'CD Ratio_2'!D46+'CD Ratio_2'!E46</f>
        <v>4345</v>
      </c>
      <c r="L46" s="118">
        <f t="shared" si="6"/>
        <v>0</v>
      </c>
      <c r="M46" s="118">
        <f>'CD Ratio_2'!F46+'CD Ratio_2'!G46+'CD Ratio_2'!H46</f>
        <v>1924</v>
      </c>
      <c r="N46" s="118">
        <f t="shared" si="7"/>
        <v>0</v>
      </c>
      <c r="O46" s="120">
        <f t="shared" si="8"/>
        <v>3.6992840095465396</v>
      </c>
      <c r="P46" s="120">
        <f t="shared" si="9"/>
        <v>-2.5329280648429586</v>
      </c>
    </row>
    <row r="47" spans="1:16" s="51" customFormat="1" ht="15" customHeight="1" x14ac:dyDescent="0.2">
      <c r="A47" s="180">
        <v>41</v>
      </c>
      <c r="B47" s="192" t="s">
        <v>215</v>
      </c>
      <c r="C47" s="117">
        <v>1613.04</v>
      </c>
      <c r="D47" s="117">
        <v>1798.38</v>
      </c>
      <c r="E47" s="117">
        <v>5256.98</v>
      </c>
      <c r="F47" s="118">
        <v>4329</v>
      </c>
      <c r="G47" s="59">
        <f t="shared" si="0"/>
        <v>325.90512324554879</v>
      </c>
      <c r="H47" s="59">
        <f t="shared" si="1"/>
        <v>240.71664498048241</v>
      </c>
      <c r="I47" s="120"/>
      <c r="J47" s="120"/>
      <c r="K47" s="118">
        <f>'CD Ratio_2'!C47+'CD Ratio_2'!D47+'CD Ratio_2'!E47</f>
        <v>1798.38</v>
      </c>
      <c r="L47" s="118">
        <f t="shared" si="6"/>
        <v>0</v>
      </c>
      <c r="M47" s="118">
        <f>'CD Ratio_2'!F47+'CD Ratio_2'!G47+'CD Ratio_2'!H47</f>
        <v>4328.6400000000003</v>
      </c>
      <c r="N47" s="118">
        <f t="shared" si="7"/>
        <v>0.35999999999967258</v>
      </c>
      <c r="O47" s="120">
        <f t="shared" si="8"/>
        <v>11.490105639041818</v>
      </c>
      <c r="P47" s="120">
        <f t="shared" si="9"/>
        <v>-17.652340317064162</v>
      </c>
    </row>
    <row r="48" spans="1:16" s="51" customFormat="1" ht="15" customHeight="1" x14ac:dyDescent="0.2">
      <c r="A48" s="56">
        <v>42</v>
      </c>
      <c r="B48" s="192" t="s">
        <v>76</v>
      </c>
      <c r="C48" s="117">
        <v>186984.25</v>
      </c>
      <c r="D48" s="117">
        <v>202373</v>
      </c>
      <c r="E48" s="117">
        <v>90252.9</v>
      </c>
      <c r="F48" s="118">
        <v>92342</v>
      </c>
      <c r="G48" s="59">
        <f t="shared" si="0"/>
        <v>48.267648211012428</v>
      </c>
      <c r="H48" s="59">
        <f t="shared" si="1"/>
        <v>45.629604739762712</v>
      </c>
      <c r="I48" s="120"/>
      <c r="J48" s="120"/>
      <c r="K48" s="118">
        <f>'CD Ratio_2'!C48+'CD Ratio_2'!D48+'CD Ratio_2'!E48</f>
        <v>202373</v>
      </c>
      <c r="L48" s="118">
        <f t="shared" si="6"/>
        <v>0</v>
      </c>
      <c r="M48" s="118">
        <f>'CD Ratio_2'!F48+'CD Ratio_2'!G48+'CD Ratio_2'!H48</f>
        <v>92342</v>
      </c>
      <c r="N48" s="118">
        <f t="shared" si="7"/>
        <v>0</v>
      </c>
      <c r="O48" s="120">
        <f t="shared" si="8"/>
        <v>8.229971240893283</v>
      </c>
      <c r="P48" s="120">
        <f t="shared" si="9"/>
        <v>2.3147178650215183</v>
      </c>
    </row>
    <row r="49" spans="1:19" s="158" customFormat="1" ht="15" customHeight="1" x14ac:dyDescent="0.2">
      <c r="A49" s="188"/>
      <c r="B49" s="189" t="s">
        <v>313</v>
      </c>
      <c r="C49" s="195">
        <f>SUM(C28:C48)</f>
        <v>2996200.4899999998</v>
      </c>
      <c r="D49" s="195">
        <f t="shared" ref="D49:F49" si="11">SUM(D28:D48)</f>
        <v>3064098.7569358</v>
      </c>
      <c r="E49" s="195">
        <f t="shared" si="11"/>
        <v>3984292.3200000003</v>
      </c>
      <c r="F49" s="195">
        <f t="shared" si="11"/>
        <v>4061135.1898785452</v>
      </c>
      <c r="G49" s="196">
        <f t="shared" si="0"/>
        <v>132.9781612845274</v>
      </c>
      <c r="H49" s="196">
        <f t="shared" si="1"/>
        <v>132.53930476900865</v>
      </c>
      <c r="I49" s="197"/>
      <c r="J49" s="197"/>
      <c r="K49" s="118">
        <f>'CD Ratio_2'!C49+'CD Ratio_2'!D49+'CD Ratio_2'!E49</f>
        <v>3064099.1969357999</v>
      </c>
      <c r="L49" s="118">
        <f t="shared" si="6"/>
        <v>-0.43999999994412065</v>
      </c>
      <c r="M49" s="118">
        <f>'CD Ratio_2'!F49+'CD Ratio_2'!G49+'CD Ratio_2'!H49</f>
        <v>4061135.0298785456</v>
      </c>
      <c r="N49" s="118">
        <f t="shared" si="7"/>
        <v>0.15999999968335032</v>
      </c>
      <c r="O49" s="120">
        <f t="shared" si="8"/>
        <v>2.2661456455405697</v>
      </c>
      <c r="P49" s="120">
        <f t="shared" si="9"/>
        <v>1.9286453830913926</v>
      </c>
    </row>
    <row r="50" spans="1:19" s="51" customFormat="1" ht="15" customHeight="1" x14ac:dyDescent="0.2">
      <c r="A50" s="56">
        <v>43</v>
      </c>
      <c r="B50" s="192" t="s">
        <v>46</v>
      </c>
      <c r="C50" s="117">
        <v>696437</v>
      </c>
      <c r="D50" s="117">
        <v>665692</v>
      </c>
      <c r="E50" s="117">
        <v>400097.86</v>
      </c>
      <c r="F50" s="118">
        <v>392336</v>
      </c>
      <c r="G50" s="59">
        <f t="shared" si="0"/>
        <v>57.449253844927824</v>
      </c>
      <c r="H50" s="59">
        <f t="shared" si="1"/>
        <v>58.936565258407789</v>
      </c>
      <c r="I50" s="120"/>
      <c r="J50" s="120"/>
      <c r="K50" s="118">
        <f>'CD Ratio_2'!C50+'CD Ratio_2'!D50+'CD Ratio_2'!E50</f>
        <v>665692</v>
      </c>
      <c r="L50" s="118">
        <f t="shared" si="6"/>
        <v>0</v>
      </c>
      <c r="M50" s="118">
        <f>'CD Ratio_2'!F50+'CD Ratio_2'!G50+'CD Ratio_2'!H50</f>
        <v>392336</v>
      </c>
      <c r="N50" s="118">
        <f t="shared" si="7"/>
        <v>0</v>
      </c>
      <c r="O50" s="120">
        <f t="shared" si="8"/>
        <v>-4.4146132385269592</v>
      </c>
      <c r="P50" s="120">
        <f t="shared" si="9"/>
        <v>-1.9399903813531985</v>
      </c>
    </row>
    <row r="51" spans="1:19" s="51" customFormat="1" ht="15" customHeight="1" x14ac:dyDescent="0.2">
      <c r="A51" s="180">
        <v>44</v>
      </c>
      <c r="B51" s="192" t="s">
        <v>216</v>
      </c>
      <c r="C51" s="117">
        <v>663482</v>
      </c>
      <c r="D51" s="117">
        <v>654416</v>
      </c>
      <c r="E51" s="117">
        <v>259614</v>
      </c>
      <c r="F51" s="118">
        <v>269673</v>
      </c>
      <c r="G51" s="59">
        <f t="shared" si="0"/>
        <v>39.129019325317039</v>
      </c>
      <c r="H51" s="59">
        <f t="shared" si="1"/>
        <v>41.208191731253514</v>
      </c>
      <c r="I51" s="120"/>
      <c r="J51" s="120"/>
      <c r="K51" s="118">
        <f>'CD Ratio_2'!C51+'CD Ratio_2'!D51+'CD Ratio_2'!E51</f>
        <v>654416</v>
      </c>
      <c r="L51" s="118">
        <f t="shared" si="6"/>
        <v>0</v>
      </c>
      <c r="M51" s="118">
        <f>'CD Ratio_2'!F51+'CD Ratio_2'!G51+'CD Ratio_2'!H51</f>
        <v>269673</v>
      </c>
      <c r="N51" s="118">
        <f t="shared" si="7"/>
        <v>0</v>
      </c>
      <c r="O51" s="120">
        <f t="shared" si="8"/>
        <v>-1.3664274238035095</v>
      </c>
      <c r="P51" s="120">
        <f t="shared" si="9"/>
        <v>3.8745984423028035</v>
      </c>
    </row>
    <row r="52" spans="1:19" s="51" customFormat="1" ht="15" customHeight="1" x14ac:dyDescent="0.2">
      <c r="A52" s="56">
        <v>45</v>
      </c>
      <c r="B52" s="192" t="s">
        <v>52</v>
      </c>
      <c r="C52" s="117">
        <v>594127.56000000006</v>
      </c>
      <c r="D52" s="117">
        <v>581545</v>
      </c>
      <c r="E52" s="117">
        <v>448702.19</v>
      </c>
      <c r="F52" s="118">
        <v>453451</v>
      </c>
      <c r="G52" s="59">
        <f t="shared" si="0"/>
        <v>75.522870879782104</v>
      </c>
      <c r="H52" s="59">
        <f t="shared" si="1"/>
        <v>77.973501620682839</v>
      </c>
      <c r="I52" s="120"/>
      <c r="J52" s="120"/>
      <c r="K52" s="118">
        <f>'CD Ratio_2'!C52+'CD Ratio_2'!D52+'CD Ratio_2'!E52</f>
        <v>581545</v>
      </c>
      <c r="L52" s="118">
        <f t="shared" si="6"/>
        <v>0</v>
      </c>
      <c r="M52" s="118">
        <f>'CD Ratio_2'!F52+'CD Ratio_2'!G52+'CD Ratio_2'!H52</f>
        <v>453451</v>
      </c>
      <c r="N52" s="118">
        <f t="shared" si="7"/>
        <v>0</v>
      </c>
      <c r="O52" s="120">
        <f t="shared" si="8"/>
        <v>-2.1178212975004986</v>
      </c>
      <c r="P52" s="120">
        <f t="shared" si="9"/>
        <v>1.0583433969867626</v>
      </c>
    </row>
    <row r="53" spans="1:19" s="158" customFormat="1" ht="15" customHeight="1" x14ac:dyDescent="0.2">
      <c r="A53" s="188"/>
      <c r="B53" s="191" t="s">
        <v>352</v>
      </c>
      <c r="C53" s="195">
        <f>SUM(C50:C52)</f>
        <v>1954046.56</v>
      </c>
      <c r="D53" s="195">
        <f t="shared" ref="D53:F53" si="12">SUM(D50:D52)</f>
        <v>1901653</v>
      </c>
      <c r="E53" s="195">
        <f t="shared" si="12"/>
        <v>1108414.05</v>
      </c>
      <c r="F53" s="195">
        <f t="shared" si="12"/>
        <v>1115460</v>
      </c>
      <c r="G53" s="196">
        <f t="shared" si="0"/>
        <v>56.724034764043694</v>
      </c>
      <c r="H53" s="196">
        <f t="shared" si="1"/>
        <v>58.657389124093619</v>
      </c>
      <c r="I53" s="197"/>
      <c r="J53" s="197"/>
      <c r="K53" s="118">
        <f>'CD Ratio_2'!C53+'CD Ratio_2'!D53+'CD Ratio_2'!E53</f>
        <v>1901653</v>
      </c>
      <c r="L53" s="118">
        <f t="shared" si="6"/>
        <v>0</v>
      </c>
      <c r="M53" s="118">
        <f>'CD Ratio_2'!F53+'CD Ratio_2'!G53+'CD Ratio_2'!H53</f>
        <v>1115460</v>
      </c>
      <c r="N53" s="118">
        <f t="shared" si="7"/>
        <v>0</v>
      </c>
      <c r="O53" s="120">
        <f t="shared" si="8"/>
        <v>-2.6812851378526035</v>
      </c>
      <c r="P53" s="120">
        <f t="shared" si="9"/>
        <v>0.63567851742766646</v>
      </c>
    </row>
    <row r="54" spans="1:19" s="51" customFormat="1" ht="15" customHeight="1" x14ac:dyDescent="0.2">
      <c r="A54" s="221">
        <v>46</v>
      </c>
      <c r="B54" s="223" t="s">
        <v>314</v>
      </c>
      <c r="C54" s="224">
        <v>0</v>
      </c>
      <c r="D54" s="224">
        <v>0</v>
      </c>
      <c r="E54" s="224">
        <v>0</v>
      </c>
      <c r="F54" s="225">
        <v>0</v>
      </c>
      <c r="G54" s="226">
        <v>0</v>
      </c>
      <c r="H54" s="226" t="e">
        <f t="shared" si="1"/>
        <v>#DIV/0!</v>
      </c>
      <c r="I54" s="120"/>
      <c r="J54" s="120"/>
      <c r="K54" s="118">
        <f>'CD Ratio_2'!C54+'CD Ratio_2'!D54+'CD Ratio_2'!E54</f>
        <v>0</v>
      </c>
      <c r="L54" s="118">
        <f t="shared" si="6"/>
        <v>0</v>
      </c>
      <c r="M54" s="118">
        <f>'CD Ratio_2'!F54+'CD Ratio_2'!G54+'CD Ratio_2'!H54</f>
        <v>0</v>
      </c>
      <c r="N54" s="118">
        <f t="shared" si="7"/>
        <v>0</v>
      </c>
      <c r="O54" s="120" t="e">
        <f t="shared" si="8"/>
        <v>#DIV/0!</v>
      </c>
      <c r="P54" s="120" t="e">
        <f t="shared" si="9"/>
        <v>#DIV/0!</v>
      </c>
    </row>
    <row r="55" spans="1:19" s="51" customFormat="1" ht="15" customHeight="1" x14ac:dyDescent="0.2">
      <c r="A55" s="180">
        <v>47</v>
      </c>
      <c r="B55" s="192" t="s">
        <v>241</v>
      </c>
      <c r="C55" s="117">
        <v>2168139</v>
      </c>
      <c r="D55" s="117">
        <v>2110916</v>
      </c>
      <c r="E55" s="117">
        <v>3171924</v>
      </c>
      <c r="F55" s="118">
        <v>2332776</v>
      </c>
      <c r="G55" s="59">
        <f t="shared" si="0"/>
        <v>146.29707781650529</v>
      </c>
      <c r="H55" s="59">
        <f t="shared" si="1"/>
        <v>110.5101292519456</v>
      </c>
      <c r="I55" s="120"/>
      <c r="J55" s="120"/>
      <c r="K55" s="118">
        <f>'CD Ratio_2'!C55+'CD Ratio_2'!D55+'CD Ratio_2'!E55</f>
        <v>2110916</v>
      </c>
      <c r="L55" s="118">
        <f t="shared" si="6"/>
        <v>0</v>
      </c>
      <c r="M55" s="118">
        <f>'CD Ratio_2'!F55+'CD Ratio_2'!G55+'CD Ratio_2'!H55</f>
        <v>2332776</v>
      </c>
      <c r="N55" s="118">
        <f t="shared" si="7"/>
        <v>0</v>
      </c>
      <c r="O55" s="120">
        <f t="shared" si="8"/>
        <v>-2.6392680543083262</v>
      </c>
      <c r="P55" s="120">
        <f t="shared" si="9"/>
        <v>-26.455488845256067</v>
      </c>
    </row>
    <row r="56" spans="1:19" s="51" customFormat="1" ht="15" customHeight="1" x14ac:dyDescent="0.2">
      <c r="A56" s="56">
        <v>48</v>
      </c>
      <c r="B56" s="192" t="s">
        <v>315</v>
      </c>
      <c r="C56" s="117">
        <v>0</v>
      </c>
      <c r="D56" s="117">
        <v>7774</v>
      </c>
      <c r="E56" s="117">
        <v>0</v>
      </c>
      <c r="F56" s="118">
        <v>3558</v>
      </c>
      <c r="G56" s="59">
        <v>0</v>
      </c>
      <c r="H56" s="59">
        <f t="shared" si="1"/>
        <v>45.767944430151786</v>
      </c>
      <c r="I56" s="120"/>
      <c r="J56" s="120"/>
      <c r="K56" s="118">
        <f>'CD Ratio_2'!C56+'CD Ratio_2'!D56+'CD Ratio_2'!E56</f>
        <v>7774</v>
      </c>
      <c r="L56" s="118">
        <f t="shared" si="6"/>
        <v>0</v>
      </c>
      <c r="M56" s="118">
        <f>'CD Ratio_2'!F56+'CD Ratio_2'!G56+'CD Ratio_2'!H56</f>
        <v>3558</v>
      </c>
      <c r="N56" s="118">
        <f t="shared" si="7"/>
        <v>0</v>
      </c>
      <c r="O56" s="120" t="e">
        <f t="shared" si="8"/>
        <v>#DIV/0!</v>
      </c>
      <c r="P56" s="120" t="e">
        <f t="shared" si="9"/>
        <v>#DIV/0!</v>
      </c>
    </row>
    <row r="57" spans="1:19" s="51" customFormat="1" ht="15" customHeight="1" x14ac:dyDescent="0.2">
      <c r="A57" s="180">
        <v>49</v>
      </c>
      <c r="B57" s="192" t="s">
        <v>350</v>
      </c>
      <c r="C57" s="117">
        <v>0</v>
      </c>
      <c r="D57" s="117">
        <v>5691</v>
      </c>
      <c r="E57" s="117">
        <v>0</v>
      </c>
      <c r="F57" s="118">
        <v>4717</v>
      </c>
      <c r="G57" s="59">
        <v>0</v>
      </c>
      <c r="H57" s="59">
        <f t="shared" si="1"/>
        <v>82.885257424002816</v>
      </c>
      <c r="I57" s="120"/>
      <c r="J57" s="120"/>
      <c r="K57" s="118">
        <f>'CD Ratio_2'!C57+'CD Ratio_2'!D57+'CD Ratio_2'!E57</f>
        <v>5691</v>
      </c>
      <c r="L57" s="118">
        <f t="shared" si="6"/>
        <v>0</v>
      </c>
      <c r="M57" s="118">
        <f>'CD Ratio_2'!F57+'CD Ratio_2'!G57+'CD Ratio_2'!H57</f>
        <v>4717</v>
      </c>
      <c r="N57" s="118">
        <f t="shared" si="7"/>
        <v>0</v>
      </c>
      <c r="O57" s="120" t="e">
        <f t="shared" si="8"/>
        <v>#DIV/0!</v>
      </c>
      <c r="P57" s="120" t="e">
        <f t="shared" si="9"/>
        <v>#DIV/0!</v>
      </c>
    </row>
    <row r="58" spans="1:19" s="158" customFormat="1" ht="15" customHeight="1" x14ac:dyDescent="0.2">
      <c r="A58" s="198"/>
      <c r="B58" s="189" t="s">
        <v>316</v>
      </c>
      <c r="C58" s="195">
        <f>SUM(C54:C57)</f>
        <v>2168139</v>
      </c>
      <c r="D58" s="195">
        <f t="shared" ref="D58:F58" si="13">SUM(D54:D57)</f>
        <v>2124381</v>
      </c>
      <c r="E58" s="195">
        <f t="shared" si="13"/>
        <v>3171924</v>
      </c>
      <c r="F58" s="195">
        <f t="shared" si="13"/>
        <v>2341051</v>
      </c>
      <c r="G58" s="196">
        <f t="shared" si="0"/>
        <v>146.29707781650529</v>
      </c>
      <c r="H58" s="196">
        <f t="shared" si="1"/>
        <v>110.1992062629067</v>
      </c>
      <c r="I58" s="197"/>
      <c r="J58" s="197"/>
      <c r="K58" s="118">
        <f>'CD Ratio_2'!C58+'CD Ratio_2'!D58+'CD Ratio_2'!E58</f>
        <v>2124381</v>
      </c>
      <c r="L58" s="118">
        <f t="shared" si="6"/>
        <v>0</v>
      </c>
      <c r="M58" s="118">
        <f>'CD Ratio_2'!F58+'CD Ratio_2'!G58+'CD Ratio_2'!H58</f>
        <v>2341051</v>
      </c>
      <c r="N58" s="118">
        <f t="shared" si="7"/>
        <v>0</v>
      </c>
      <c r="O58" s="120">
        <f t="shared" si="8"/>
        <v>-2.0182285360855552</v>
      </c>
      <c r="P58" s="120">
        <f t="shared" si="9"/>
        <v>-26.194606175936119</v>
      </c>
    </row>
    <row r="59" spans="1:19" s="158" customFormat="1" ht="15" customHeight="1" x14ac:dyDescent="0.2">
      <c r="A59" s="188"/>
      <c r="B59" s="189" t="s">
        <v>242</v>
      </c>
      <c r="C59" s="195">
        <f>C58+C53+C49+C27</f>
        <v>33497223.329999998</v>
      </c>
      <c r="D59" s="195">
        <f t="shared" ref="D59:F59" si="14">D58+D53+D49+D27</f>
        <v>34048772.676935799</v>
      </c>
      <c r="E59" s="195">
        <f t="shared" si="14"/>
        <v>23829575.350000001</v>
      </c>
      <c r="F59" s="195">
        <f t="shared" si="14"/>
        <v>23779241.559878547</v>
      </c>
      <c r="G59" s="196">
        <f t="shared" si="0"/>
        <v>71.138957146511643</v>
      </c>
      <c r="H59" s="196">
        <f t="shared" si="1"/>
        <v>69.838762722822892</v>
      </c>
      <c r="I59" s="197"/>
      <c r="J59" s="197"/>
      <c r="K59" s="118">
        <f>'CD Ratio_2'!C59+'CD Ratio_2'!D59+'CD Ratio_2'!E59</f>
        <v>34048773.116935804</v>
      </c>
      <c r="L59" s="118">
        <f t="shared" si="6"/>
        <v>-0.44000000506639481</v>
      </c>
      <c r="M59" s="118">
        <f>'CD Ratio_2'!F59+'CD Ratio_2'!G59+'CD Ratio_2'!H59</f>
        <v>23779241.399878547</v>
      </c>
      <c r="N59" s="118">
        <f t="shared" si="7"/>
        <v>0.16000000014901161</v>
      </c>
      <c r="O59" s="120">
        <f t="shared" si="8"/>
        <v>1.6465524366069932</v>
      </c>
      <c r="P59" s="120">
        <f t="shared" si="9"/>
        <v>-0.21122403308565355</v>
      </c>
    </row>
    <row r="61" spans="1:19" hidden="1" x14ac:dyDescent="0.2"/>
    <row r="62" spans="1:19" hidden="1" x14ac:dyDescent="0.2">
      <c r="D62" s="276">
        <f>D59-C59</f>
        <v>551549.34693580121</v>
      </c>
      <c r="E62" s="276"/>
      <c r="F62" s="277">
        <f>F59-E59</f>
        <v>-50333.790121454746</v>
      </c>
      <c r="Q62" s="85"/>
      <c r="R62" s="85"/>
      <c r="S62" s="85"/>
    </row>
    <row r="63" spans="1:19" hidden="1" x14ac:dyDescent="0.2">
      <c r="D63" s="278">
        <f>D62*100/C59</f>
        <v>1.6465524366069932</v>
      </c>
      <c r="E63" s="278"/>
      <c r="F63" s="279">
        <f>F62*100/E59</f>
        <v>-0.21122403308565355</v>
      </c>
      <c r="Q63" s="85"/>
      <c r="R63" s="85"/>
      <c r="S63" s="85"/>
    </row>
    <row r="64" spans="1:19" hidden="1" x14ac:dyDescent="0.2"/>
    <row r="65" spans="3:4" s="85" customFormat="1" hidden="1" x14ac:dyDescent="0.2">
      <c r="C65" s="47" t="s">
        <v>371</v>
      </c>
      <c r="D65" s="47">
        <v>15025049</v>
      </c>
    </row>
    <row r="66" spans="3:4" s="85" customFormat="1" hidden="1" x14ac:dyDescent="0.2">
      <c r="C66" s="47" t="s">
        <v>372</v>
      </c>
      <c r="D66" s="289">
        <f>D65*100/D59</f>
        <v>44.128019363757495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C5:N59"/>
  <mergeCells count="9">
    <mergeCell ref="K4:N4"/>
    <mergeCell ref="A1:H1"/>
    <mergeCell ref="G3:H3"/>
    <mergeCell ref="A2:H2"/>
    <mergeCell ref="A4:A5"/>
    <mergeCell ref="B4:B5"/>
    <mergeCell ref="C4:D4"/>
    <mergeCell ref="E4:F4"/>
    <mergeCell ref="G4:H4"/>
  </mergeCells>
  <phoneticPr fontId="10" type="noConversion"/>
  <conditionalFormatting sqref="L1:L3 L5:L1048576">
    <cfRule type="cellIs" dxfId="63" priority="6" operator="greaterThan">
      <formula>0</formula>
    </cfRule>
    <cfRule type="cellIs" dxfId="62" priority="7" operator="greaterThan">
      <formula>0</formula>
    </cfRule>
  </conditionalFormatting>
  <conditionalFormatting sqref="N1:N3 N5:N1048576">
    <cfRule type="cellIs" dxfId="61" priority="5" operator="greaterThan">
      <formula>0</formula>
    </cfRule>
  </conditionalFormatting>
  <conditionalFormatting sqref="B27">
    <cfRule type="duplicateValues" dxfId="60" priority="4"/>
  </conditionalFormatting>
  <conditionalFormatting sqref="B53">
    <cfRule type="duplicateValues" dxfId="59" priority="3"/>
  </conditionalFormatting>
  <conditionalFormatting sqref="L1:L1048576">
    <cfRule type="cellIs" dxfId="58" priority="2" operator="greaterThan">
      <formula>0</formula>
    </cfRule>
  </conditionalFormatting>
  <conditionalFormatting sqref="N1:N1048576">
    <cfRule type="cellIs" dxfId="57" priority="1" operator="greaterThan">
      <formula>0</formula>
    </cfRule>
  </conditionalFormatting>
  <pageMargins left="1" right="0.25" top="0.5" bottom="0.5" header="0.3" footer="0.3"/>
  <pageSetup scale="7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0" sqref="J20"/>
    </sheetView>
  </sheetViews>
  <sheetFormatPr defaultRowHeight="12.75" x14ac:dyDescent="0.2"/>
  <cols>
    <col min="1" max="1" width="25.85546875" style="292" bestFit="1" customWidth="1"/>
    <col min="2" max="2" width="11.28515625" style="292" customWidth="1"/>
    <col min="3" max="3" width="10.85546875" style="292" customWidth="1"/>
    <col min="4" max="4" width="11.5703125" style="292" customWidth="1"/>
    <col min="5" max="6" width="11.42578125" style="292" customWidth="1"/>
    <col min="7" max="16384" width="9.140625" style="292"/>
  </cols>
  <sheetData>
    <row r="1" spans="1:6" ht="21.75" x14ac:dyDescent="0.3">
      <c r="A1" s="492" t="s">
        <v>398</v>
      </c>
      <c r="B1" s="492"/>
      <c r="C1" s="492"/>
      <c r="D1" s="492"/>
      <c r="E1" s="492"/>
      <c r="F1" s="492"/>
    </row>
    <row r="2" spans="1:6" s="294" customFormat="1" ht="48.75" customHeight="1" x14ac:dyDescent="0.2">
      <c r="A2" s="293" t="s">
        <v>100</v>
      </c>
      <c r="B2" s="290" t="s">
        <v>377</v>
      </c>
      <c r="C2" s="290" t="s">
        <v>378</v>
      </c>
      <c r="D2" s="290" t="s">
        <v>379</v>
      </c>
      <c r="E2" s="290" t="s">
        <v>380</v>
      </c>
      <c r="F2" s="290" t="s">
        <v>381</v>
      </c>
    </row>
    <row r="3" spans="1:6" ht="13.5" x14ac:dyDescent="0.2">
      <c r="A3" s="493" t="s">
        <v>382</v>
      </c>
      <c r="B3" s="494"/>
      <c r="C3" s="494"/>
      <c r="D3" s="494"/>
      <c r="E3" s="494"/>
      <c r="F3" s="495"/>
    </row>
    <row r="4" spans="1:6" ht="13.5" x14ac:dyDescent="0.2">
      <c r="A4" s="295" t="s">
        <v>55</v>
      </c>
      <c r="B4" s="295">
        <v>524784</v>
      </c>
      <c r="C4" s="296">
        <v>72.602489899999995</v>
      </c>
      <c r="D4" s="295">
        <v>33082</v>
      </c>
      <c r="E4" s="295">
        <v>425516</v>
      </c>
      <c r="F4" s="295">
        <v>472814</v>
      </c>
    </row>
    <row r="5" spans="1:6" ht="13.5" x14ac:dyDescent="0.2">
      <c r="A5" s="295" t="s">
        <v>56</v>
      </c>
      <c r="B5" s="295">
        <v>21266</v>
      </c>
      <c r="C5" s="296">
        <v>3.1717642750000001</v>
      </c>
      <c r="D5" s="295">
        <v>4910</v>
      </c>
      <c r="E5" s="295">
        <v>17987</v>
      </c>
      <c r="F5" s="295">
        <v>13643</v>
      </c>
    </row>
    <row r="6" spans="1:6" ht="13.5" x14ac:dyDescent="0.2">
      <c r="A6" s="295" t="s">
        <v>57</v>
      </c>
      <c r="B6" s="295">
        <v>1027802</v>
      </c>
      <c r="C6" s="296">
        <v>173.98646352599999</v>
      </c>
      <c r="D6" s="295">
        <v>203884</v>
      </c>
      <c r="E6" s="295">
        <v>296836</v>
      </c>
      <c r="F6" s="295">
        <v>867669</v>
      </c>
    </row>
    <row r="7" spans="1:6" ht="13.5" x14ac:dyDescent="0.2">
      <c r="A7" s="295" t="s">
        <v>58</v>
      </c>
      <c r="B7" s="295">
        <v>3301948</v>
      </c>
      <c r="C7" s="296">
        <v>356.40225177100001</v>
      </c>
      <c r="D7" s="295">
        <v>797700</v>
      </c>
      <c r="E7" s="295">
        <v>3214945</v>
      </c>
      <c r="F7" s="295">
        <v>2339128</v>
      </c>
    </row>
    <row r="8" spans="1:6" ht="13.5" x14ac:dyDescent="0.2">
      <c r="A8" s="295" t="s">
        <v>59</v>
      </c>
      <c r="B8" s="295">
        <v>422917</v>
      </c>
      <c r="C8" s="296">
        <v>71.750900000000001</v>
      </c>
      <c r="D8" s="295">
        <v>140428</v>
      </c>
      <c r="E8" s="295">
        <v>80283</v>
      </c>
      <c r="F8" s="295">
        <v>332046</v>
      </c>
    </row>
    <row r="9" spans="1:6" ht="13.5" x14ac:dyDescent="0.2">
      <c r="A9" s="295" t="s">
        <v>60</v>
      </c>
      <c r="B9" s="295">
        <v>205447</v>
      </c>
      <c r="C9" s="296">
        <v>46.03643186699999</v>
      </c>
      <c r="D9" s="295">
        <v>34442</v>
      </c>
      <c r="E9" s="295">
        <v>123692</v>
      </c>
      <c r="F9" s="295">
        <v>147804</v>
      </c>
    </row>
    <row r="10" spans="1:6" ht="13.5" x14ac:dyDescent="0.2">
      <c r="A10" s="295" t="s">
        <v>61</v>
      </c>
      <c r="B10" s="295">
        <v>1622943</v>
      </c>
      <c r="C10" s="296">
        <v>220.86824214500004</v>
      </c>
      <c r="D10" s="295">
        <v>188235</v>
      </c>
      <c r="E10" s="295">
        <v>1296353</v>
      </c>
      <c r="F10" s="295">
        <v>1126117</v>
      </c>
    </row>
    <row r="11" spans="1:6" ht="13.5" x14ac:dyDescent="0.2">
      <c r="A11" s="295" t="s">
        <v>48</v>
      </c>
      <c r="B11" s="295">
        <v>93828</v>
      </c>
      <c r="C11" s="296">
        <v>26.302427763999997</v>
      </c>
      <c r="D11" s="295">
        <v>9274</v>
      </c>
      <c r="E11" s="295">
        <v>88410</v>
      </c>
      <c r="F11" s="295">
        <v>72117</v>
      </c>
    </row>
    <row r="12" spans="1:6" ht="13.5" x14ac:dyDescent="0.2">
      <c r="A12" s="295" t="s">
        <v>49</v>
      </c>
      <c r="B12" s="295">
        <v>136952</v>
      </c>
      <c r="C12" s="296">
        <v>20.751663192999999</v>
      </c>
      <c r="D12" s="295">
        <v>32410</v>
      </c>
      <c r="E12" s="295">
        <v>89143</v>
      </c>
      <c r="F12" s="295">
        <v>105750</v>
      </c>
    </row>
    <row r="13" spans="1:6" ht="13.5" x14ac:dyDescent="0.2">
      <c r="A13" s="295" t="s">
        <v>373</v>
      </c>
      <c r="B13" s="295">
        <v>42647</v>
      </c>
      <c r="C13" s="296">
        <v>9.2846360820000005</v>
      </c>
      <c r="D13" s="295">
        <v>8122</v>
      </c>
      <c r="E13" s="295">
        <v>35115</v>
      </c>
      <c r="F13" s="295">
        <v>32714</v>
      </c>
    </row>
    <row r="14" spans="1:6" ht="13.5" x14ac:dyDescent="0.2">
      <c r="A14" s="295" t="s">
        <v>62</v>
      </c>
      <c r="B14" s="295">
        <v>41560</v>
      </c>
      <c r="C14" s="296">
        <v>4.7470043000000004</v>
      </c>
      <c r="D14" s="295">
        <v>10062</v>
      </c>
      <c r="E14" s="295">
        <v>40937</v>
      </c>
      <c r="F14" s="295">
        <v>36221</v>
      </c>
    </row>
    <row r="15" spans="1:6" ht="13.5" x14ac:dyDescent="0.2">
      <c r="A15" s="295" t="s">
        <v>63</v>
      </c>
      <c r="B15" s="295">
        <v>63254</v>
      </c>
      <c r="C15" s="296">
        <v>10.382558916000001</v>
      </c>
      <c r="D15" s="295">
        <v>16881</v>
      </c>
      <c r="E15" s="295">
        <v>60680</v>
      </c>
      <c r="F15" s="295">
        <v>45713</v>
      </c>
    </row>
    <row r="16" spans="1:6" ht="13.5" x14ac:dyDescent="0.2">
      <c r="A16" s="295" t="s">
        <v>82</v>
      </c>
      <c r="B16" s="295">
        <v>143742</v>
      </c>
      <c r="C16" s="296">
        <v>110.71577185600002</v>
      </c>
      <c r="D16" s="295">
        <v>21744</v>
      </c>
      <c r="E16" s="295">
        <v>133285</v>
      </c>
      <c r="F16" s="295">
        <v>106812</v>
      </c>
    </row>
    <row r="17" spans="1:6" ht="13.5" x14ac:dyDescent="0.2">
      <c r="A17" s="295" t="s">
        <v>83</v>
      </c>
      <c r="B17" s="295">
        <v>22556</v>
      </c>
      <c r="C17" s="296">
        <v>8.6442835000000002</v>
      </c>
      <c r="D17" s="295">
        <v>66</v>
      </c>
      <c r="E17" s="295">
        <v>21570</v>
      </c>
      <c r="F17" s="295">
        <v>22183</v>
      </c>
    </row>
    <row r="18" spans="1:6" ht="13.5" x14ac:dyDescent="0.2">
      <c r="A18" s="295" t="s">
        <v>64</v>
      </c>
      <c r="B18" s="295">
        <v>1158674</v>
      </c>
      <c r="C18" s="296">
        <v>130.66462849999999</v>
      </c>
      <c r="D18" s="295">
        <v>146579</v>
      </c>
      <c r="E18" s="295">
        <v>967419</v>
      </c>
      <c r="F18" s="295">
        <v>1113280</v>
      </c>
    </row>
    <row r="19" spans="1:6" ht="13.5" x14ac:dyDescent="0.2">
      <c r="A19" s="295" t="s">
        <v>70</v>
      </c>
      <c r="B19" s="295">
        <v>11771775</v>
      </c>
      <c r="C19" s="296">
        <v>887.59341414500022</v>
      </c>
      <c r="D19" s="295">
        <v>3916787</v>
      </c>
      <c r="E19" s="295">
        <v>7422888</v>
      </c>
      <c r="F19" s="295">
        <v>7969975</v>
      </c>
    </row>
    <row r="20" spans="1:6" ht="13.5" x14ac:dyDescent="0.2">
      <c r="A20" s="295" t="s">
        <v>65</v>
      </c>
      <c r="B20" s="295">
        <v>95327</v>
      </c>
      <c r="C20" s="296">
        <v>17.866454165000004</v>
      </c>
      <c r="D20" s="295">
        <v>21542</v>
      </c>
      <c r="E20" s="295">
        <v>79087</v>
      </c>
      <c r="F20" s="295">
        <v>77864</v>
      </c>
    </row>
    <row r="21" spans="1:6" ht="13.5" x14ac:dyDescent="0.2">
      <c r="A21" s="295" t="s">
        <v>201</v>
      </c>
      <c r="B21" s="295">
        <v>497374</v>
      </c>
      <c r="C21" s="296">
        <v>76.166601380000017</v>
      </c>
      <c r="D21" s="295">
        <v>107343</v>
      </c>
      <c r="E21" s="295">
        <v>317035</v>
      </c>
      <c r="F21" s="295">
        <v>420050</v>
      </c>
    </row>
    <row r="22" spans="1:6" ht="13.5" x14ac:dyDescent="0.2">
      <c r="A22" s="295" t="s">
        <v>66</v>
      </c>
      <c r="B22" s="295">
        <v>704696</v>
      </c>
      <c r="C22" s="296">
        <v>114.43933781400001</v>
      </c>
      <c r="D22" s="295">
        <v>127012</v>
      </c>
      <c r="E22" s="295">
        <v>531809</v>
      </c>
      <c r="F22" s="295">
        <v>509444</v>
      </c>
    </row>
    <row r="23" spans="1:6" ht="13.5" x14ac:dyDescent="0.2">
      <c r="A23" s="295" t="s">
        <v>67</v>
      </c>
      <c r="B23" s="295">
        <v>31983</v>
      </c>
      <c r="C23" s="296">
        <v>23.334226149999999</v>
      </c>
      <c r="D23" s="295">
        <v>3981</v>
      </c>
      <c r="E23" s="295">
        <v>22383</v>
      </c>
      <c r="F23" s="295">
        <v>29325</v>
      </c>
    </row>
    <row r="24" spans="1:6" ht="13.5" x14ac:dyDescent="0.2">
      <c r="A24" s="295" t="s">
        <v>50</v>
      </c>
      <c r="B24" s="295">
        <v>47858</v>
      </c>
      <c r="C24" s="296">
        <v>3.2402614000000001</v>
      </c>
      <c r="D24" s="295">
        <v>1117</v>
      </c>
      <c r="E24" s="295">
        <v>47858</v>
      </c>
      <c r="F24" s="295">
        <v>34372</v>
      </c>
    </row>
    <row r="25" spans="1:6" ht="13.5" x14ac:dyDescent="0.2">
      <c r="A25" s="297" t="s">
        <v>374</v>
      </c>
      <c r="B25" s="297">
        <f>SUM(B4:B24)</f>
        <v>21979333</v>
      </c>
      <c r="C25" s="298">
        <f t="shared" ref="C25:F25" si="0">SUM(C4:C24)</f>
        <v>2388.9518126490002</v>
      </c>
      <c r="D25" s="297">
        <f t="shared" si="0"/>
        <v>5825601</v>
      </c>
      <c r="E25" s="297">
        <f t="shared" si="0"/>
        <v>15313231</v>
      </c>
      <c r="F25" s="297">
        <f t="shared" si="0"/>
        <v>15875041</v>
      </c>
    </row>
    <row r="26" spans="1:6" ht="13.5" x14ac:dyDescent="0.2">
      <c r="A26" s="493" t="s">
        <v>383</v>
      </c>
      <c r="B26" s="494"/>
      <c r="C26" s="494"/>
      <c r="D26" s="494"/>
      <c r="E26" s="494"/>
      <c r="F26" s="495"/>
    </row>
    <row r="27" spans="1:6" ht="13.5" x14ac:dyDescent="0.2">
      <c r="A27" s="295" t="s">
        <v>384</v>
      </c>
      <c r="B27" s="295">
        <v>36652</v>
      </c>
      <c r="C27" s="296">
        <v>8.0638790500000006</v>
      </c>
      <c r="D27" s="295">
        <v>14234</v>
      </c>
      <c r="E27" s="295">
        <v>31846</v>
      </c>
      <c r="F27" s="295">
        <v>22524</v>
      </c>
    </row>
    <row r="28" spans="1:6" ht="13.5" x14ac:dyDescent="0.2">
      <c r="A28" s="295" t="s">
        <v>385</v>
      </c>
      <c r="B28" s="295">
        <v>335</v>
      </c>
      <c r="C28" s="296">
        <v>2.8996638000000002E-2</v>
      </c>
      <c r="D28" s="295">
        <v>97</v>
      </c>
      <c r="E28" s="295">
        <v>257</v>
      </c>
      <c r="F28" s="295">
        <v>261</v>
      </c>
    </row>
    <row r="29" spans="1:6" ht="13.5" x14ac:dyDescent="0.2">
      <c r="A29" s="295" t="s">
        <v>386</v>
      </c>
      <c r="B29" s="295">
        <v>1240</v>
      </c>
      <c r="C29" s="296">
        <v>0.60750260099999998</v>
      </c>
      <c r="D29" s="295">
        <v>359</v>
      </c>
      <c r="E29" s="295">
        <v>1152</v>
      </c>
      <c r="F29" s="295">
        <v>899</v>
      </c>
    </row>
    <row r="30" spans="1:6" ht="13.5" x14ac:dyDescent="0.2">
      <c r="A30" s="295" t="s">
        <v>387</v>
      </c>
      <c r="B30" s="295">
        <v>75535</v>
      </c>
      <c r="C30" s="296">
        <v>9.3919884000000007</v>
      </c>
      <c r="D30" s="295">
        <v>24485</v>
      </c>
      <c r="E30" s="295">
        <v>75521</v>
      </c>
      <c r="F30" s="295">
        <v>41187</v>
      </c>
    </row>
    <row r="31" spans="1:6" ht="13.5" x14ac:dyDescent="0.2">
      <c r="A31" s="295" t="s">
        <v>388</v>
      </c>
      <c r="B31" s="295">
        <v>230045</v>
      </c>
      <c r="C31" s="296">
        <v>8.2222492350000032</v>
      </c>
      <c r="D31" s="295">
        <v>129644</v>
      </c>
      <c r="E31" s="295">
        <v>230045</v>
      </c>
      <c r="F31" s="295">
        <v>145478</v>
      </c>
    </row>
    <row r="32" spans="1:6" ht="13.5" x14ac:dyDescent="0.2">
      <c r="A32" s="295" t="s">
        <v>389</v>
      </c>
      <c r="B32" s="295">
        <v>21936</v>
      </c>
      <c r="C32" s="296">
        <v>2.3547865560000001</v>
      </c>
      <c r="D32" s="295">
        <v>3628</v>
      </c>
      <c r="E32" s="295">
        <v>20040</v>
      </c>
      <c r="F32" s="295">
        <v>18451</v>
      </c>
    </row>
    <row r="33" spans="1:6" ht="13.5" x14ac:dyDescent="0.2">
      <c r="A33" s="295" t="s">
        <v>390</v>
      </c>
      <c r="B33" s="295">
        <v>114</v>
      </c>
      <c r="C33" s="296">
        <v>1.8304999999999998E-2</v>
      </c>
      <c r="D33" s="295">
        <v>21</v>
      </c>
      <c r="E33" s="295">
        <v>94</v>
      </c>
      <c r="F33" s="295">
        <v>31</v>
      </c>
    </row>
    <row r="34" spans="1:6" ht="13.5" x14ac:dyDescent="0.2">
      <c r="A34" s="295" t="s">
        <v>93</v>
      </c>
      <c r="B34" s="295">
        <v>124</v>
      </c>
      <c r="C34" s="296">
        <v>1.9422295000000003E-2</v>
      </c>
      <c r="D34" s="295">
        <v>38</v>
      </c>
      <c r="E34" s="295">
        <v>124</v>
      </c>
      <c r="F34" s="295">
        <v>84</v>
      </c>
    </row>
    <row r="35" spans="1:6" ht="13.5" x14ac:dyDescent="0.2">
      <c r="A35" s="295" t="s">
        <v>391</v>
      </c>
      <c r="B35" s="295">
        <v>4157</v>
      </c>
      <c r="C35" s="296">
        <v>0.24142423099999996</v>
      </c>
      <c r="D35" s="295">
        <v>2351</v>
      </c>
      <c r="E35" s="295">
        <v>3815</v>
      </c>
      <c r="F35" s="295">
        <v>2542</v>
      </c>
    </row>
    <row r="36" spans="1:6" ht="13.5" x14ac:dyDescent="0.2">
      <c r="A36" s="295" t="s">
        <v>392</v>
      </c>
      <c r="B36" s="295">
        <v>230</v>
      </c>
      <c r="C36" s="296">
        <v>5.5742124999999997E-2</v>
      </c>
      <c r="D36" s="295">
        <v>28</v>
      </c>
      <c r="E36" s="295">
        <v>197</v>
      </c>
      <c r="F36" s="295">
        <v>165</v>
      </c>
    </row>
    <row r="37" spans="1:6" ht="13.5" x14ac:dyDescent="0.2">
      <c r="A37" s="295" t="s">
        <v>393</v>
      </c>
      <c r="B37" s="295">
        <v>18230</v>
      </c>
      <c r="C37" s="296">
        <v>0.127531166</v>
      </c>
      <c r="D37" s="295">
        <v>16760</v>
      </c>
      <c r="E37" s="295">
        <v>18230</v>
      </c>
      <c r="F37" s="295">
        <v>8597</v>
      </c>
    </row>
    <row r="38" spans="1:6" ht="13.5" x14ac:dyDescent="0.2">
      <c r="A38" s="295" t="s">
        <v>394</v>
      </c>
      <c r="B38" s="295">
        <v>202</v>
      </c>
      <c r="C38" s="296">
        <v>2.5820099999999999E-2</v>
      </c>
      <c r="D38" s="295">
        <v>34</v>
      </c>
      <c r="E38" s="295">
        <v>118</v>
      </c>
      <c r="F38" s="295">
        <v>151</v>
      </c>
    </row>
    <row r="39" spans="1:6" ht="13.5" x14ac:dyDescent="0.2">
      <c r="A39" s="295" t="s">
        <v>395</v>
      </c>
      <c r="B39" s="295">
        <v>1011</v>
      </c>
      <c r="C39" s="296">
        <v>8.8446378999999992E-2</v>
      </c>
      <c r="D39" s="295">
        <v>457</v>
      </c>
      <c r="E39" s="295">
        <v>952</v>
      </c>
      <c r="F39" s="295">
        <v>543</v>
      </c>
    </row>
    <row r="40" spans="1:6" ht="13.5" x14ac:dyDescent="0.2">
      <c r="A40" s="297" t="s">
        <v>396</v>
      </c>
      <c r="B40" s="297">
        <f>SUM(B27:B39)</f>
        <v>389811</v>
      </c>
      <c r="C40" s="298">
        <f t="shared" ref="C40:F40" si="1">SUM(C27:C39)</f>
        <v>29.246093776000006</v>
      </c>
      <c r="D40" s="297">
        <f t="shared" si="1"/>
        <v>192136</v>
      </c>
      <c r="E40" s="297">
        <f t="shared" si="1"/>
        <v>382391</v>
      </c>
      <c r="F40" s="297">
        <f t="shared" si="1"/>
        <v>240913</v>
      </c>
    </row>
    <row r="41" spans="1:6" ht="13.5" x14ac:dyDescent="0.2">
      <c r="A41" s="493" t="s">
        <v>397</v>
      </c>
      <c r="B41" s="494"/>
      <c r="C41" s="494"/>
      <c r="D41" s="494"/>
      <c r="E41" s="494"/>
      <c r="F41" s="495"/>
    </row>
    <row r="42" spans="1:6" ht="13.5" x14ac:dyDescent="0.2">
      <c r="A42" s="295" t="s">
        <v>46</v>
      </c>
      <c r="B42" s="295">
        <v>992880</v>
      </c>
      <c r="C42" s="296">
        <v>345.13268416600005</v>
      </c>
      <c r="D42" s="295">
        <v>53819</v>
      </c>
      <c r="E42" s="295">
        <v>824231</v>
      </c>
      <c r="F42" s="295">
        <v>788510</v>
      </c>
    </row>
    <row r="43" spans="1:6" ht="13.5" x14ac:dyDescent="0.2">
      <c r="A43" s="295" t="s">
        <v>216</v>
      </c>
      <c r="B43" s="295">
        <v>941887</v>
      </c>
      <c r="C43" s="296">
        <v>141.65425769999999</v>
      </c>
      <c r="D43" s="295">
        <v>400997</v>
      </c>
      <c r="E43" s="295">
        <v>707401</v>
      </c>
      <c r="F43" s="295">
        <v>667169</v>
      </c>
    </row>
    <row r="44" spans="1:6" ht="13.5" x14ac:dyDescent="0.2">
      <c r="A44" s="295" t="s">
        <v>52</v>
      </c>
      <c r="B44" s="295">
        <v>1498766</v>
      </c>
      <c r="C44" s="296">
        <v>166.901094</v>
      </c>
      <c r="D44" s="295">
        <v>340260</v>
      </c>
      <c r="E44" s="295">
        <v>1412358</v>
      </c>
      <c r="F44" s="295">
        <v>851281</v>
      </c>
    </row>
    <row r="45" spans="1:6" ht="13.5" x14ac:dyDescent="0.2">
      <c r="A45" s="297" t="s">
        <v>375</v>
      </c>
      <c r="B45" s="297">
        <f>SUM(B42:B44)</f>
        <v>3433533</v>
      </c>
      <c r="C45" s="298">
        <f t="shared" ref="C45:F45" si="2">SUM(C42:C44)</f>
        <v>653.68803586600006</v>
      </c>
      <c r="D45" s="297">
        <f t="shared" si="2"/>
        <v>795076</v>
      </c>
      <c r="E45" s="297">
        <f t="shared" si="2"/>
        <v>2943990</v>
      </c>
      <c r="F45" s="297">
        <f t="shared" si="2"/>
        <v>2306960</v>
      </c>
    </row>
    <row r="46" spans="1:6" ht="13.5" x14ac:dyDescent="0.2">
      <c r="A46" s="297" t="s">
        <v>242</v>
      </c>
      <c r="B46" s="297">
        <f>B45+B40+B25</f>
        <v>25802677</v>
      </c>
      <c r="C46" s="298">
        <f t="shared" ref="C46:F46" si="3">C45+C40+C25</f>
        <v>3071.885942291</v>
      </c>
      <c r="D46" s="297">
        <f t="shared" si="3"/>
        <v>6812813</v>
      </c>
      <c r="E46" s="297">
        <f t="shared" si="3"/>
        <v>18639612</v>
      </c>
      <c r="F46" s="297">
        <f t="shared" si="3"/>
        <v>18422914</v>
      </c>
    </row>
  </sheetData>
  <mergeCells count="4">
    <mergeCell ref="A1:F1"/>
    <mergeCell ref="A3:F3"/>
    <mergeCell ref="A26:F26"/>
    <mergeCell ref="A41:F41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I18" sqref="I18"/>
    </sheetView>
  </sheetViews>
  <sheetFormatPr defaultRowHeight="15" x14ac:dyDescent="0.25"/>
  <cols>
    <col min="1" max="1" width="5.85546875" style="308" customWidth="1"/>
    <col min="2" max="2" width="34.85546875" style="302" customWidth="1"/>
    <col min="3" max="3" width="12.42578125" style="302" customWidth="1"/>
    <col min="4" max="5" width="12" style="302" customWidth="1"/>
    <col min="6" max="16384" width="9.140625" style="302"/>
  </cols>
  <sheetData>
    <row r="1" spans="1:6" ht="29.25" customHeight="1" x14ac:dyDescent="0.25">
      <c r="B1" s="496" t="s">
        <v>456</v>
      </c>
      <c r="C1" s="497"/>
      <c r="D1" s="497"/>
      <c r="E1" s="498"/>
    </row>
    <row r="2" spans="1:6" x14ac:dyDescent="0.25">
      <c r="A2" s="304" t="s">
        <v>120</v>
      </c>
      <c r="B2" s="297" t="s">
        <v>100</v>
      </c>
      <c r="C2" s="303" t="s">
        <v>408</v>
      </c>
      <c r="D2" s="303" t="s">
        <v>409</v>
      </c>
      <c r="E2" s="303" t="s">
        <v>410</v>
      </c>
      <c r="F2" s="304" t="s">
        <v>1</v>
      </c>
    </row>
    <row r="3" spans="1:6" x14ac:dyDescent="0.25">
      <c r="A3" s="309">
        <v>1</v>
      </c>
      <c r="B3" s="295" t="s">
        <v>411</v>
      </c>
      <c r="C3" s="295">
        <v>7049</v>
      </c>
      <c r="D3" s="295">
        <v>1922</v>
      </c>
      <c r="E3" s="295">
        <v>525</v>
      </c>
      <c r="F3" s="305">
        <f>C3+D3+E3</f>
        <v>9496</v>
      </c>
    </row>
    <row r="4" spans="1:6" x14ac:dyDescent="0.25">
      <c r="A4" s="309">
        <v>2</v>
      </c>
      <c r="B4" s="295" t="s">
        <v>412</v>
      </c>
      <c r="C4" s="295">
        <v>1368</v>
      </c>
      <c r="D4" s="295">
        <v>2079</v>
      </c>
      <c r="E4" s="295">
        <v>909</v>
      </c>
      <c r="F4" s="305">
        <f t="shared" ref="F4:F47" si="0">C4+D4+E4</f>
        <v>4356</v>
      </c>
    </row>
    <row r="5" spans="1:6" x14ac:dyDescent="0.25">
      <c r="A5" s="309">
        <v>3</v>
      </c>
      <c r="B5" s="295" t="s">
        <v>413</v>
      </c>
      <c r="C5" s="295">
        <v>3885</v>
      </c>
      <c r="D5" s="295">
        <v>12990</v>
      </c>
      <c r="E5" s="295">
        <v>5387</v>
      </c>
      <c r="F5" s="305">
        <f t="shared" si="0"/>
        <v>22262</v>
      </c>
    </row>
    <row r="6" spans="1:6" x14ac:dyDescent="0.25">
      <c r="A6" s="309">
        <v>4</v>
      </c>
      <c r="B6" s="295" t="s">
        <v>414</v>
      </c>
      <c r="C6" s="295">
        <v>10325</v>
      </c>
      <c r="D6" s="295">
        <v>14825</v>
      </c>
      <c r="E6" s="295">
        <v>1559</v>
      </c>
      <c r="F6" s="305">
        <f t="shared" si="0"/>
        <v>26709</v>
      </c>
    </row>
    <row r="7" spans="1:6" x14ac:dyDescent="0.25">
      <c r="A7" s="309">
        <v>5</v>
      </c>
      <c r="B7" s="295" t="s">
        <v>415</v>
      </c>
      <c r="C7" s="295">
        <v>2658</v>
      </c>
      <c r="D7" s="295">
        <v>2647</v>
      </c>
      <c r="E7" s="295">
        <v>964</v>
      </c>
      <c r="F7" s="305">
        <f t="shared" si="0"/>
        <v>6269</v>
      </c>
    </row>
    <row r="8" spans="1:6" x14ac:dyDescent="0.25">
      <c r="A8" s="309">
        <v>6</v>
      </c>
      <c r="B8" s="295" t="s">
        <v>416</v>
      </c>
      <c r="C8" s="295">
        <v>1350</v>
      </c>
      <c r="D8" s="295">
        <v>1194</v>
      </c>
      <c r="E8" s="295">
        <v>216</v>
      </c>
      <c r="F8" s="305">
        <f t="shared" si="0"/>
        <v>2760</v>
      </c>
    </row>
    <row r="9" spans="1:6" x14ac:dyDescent="0.25">
      <c r="A9" s="309">
        <v>7</v>
      </c>
      <c r="B9" s="295" t="s">
        <v>417</v>
      </c>
      <c r="C9" s="295">
        <v>7998</v>
      </c>
      <c r="D9" s="295">
        <v>5380</v>
      </c>
      <c r="E9" s="295">
        <v>13688</v>
      </c>
      <c r="F9" s="305">
        <f t="shared" si="0"/>
        <v>27066</v>
      </c>
    </row>
    <row r="10" spans="1:6" x14ac:dyDescent="0.25">
      <c r="A10" s="309">
        <v>8</v>
      </c>
      <c r="B10" s="295" t="s">
        <v>418</v>
      </c>
      <c r="C10" s="295">
        <v>255</v>
      </c>
      <c r="D10" s="295">
        <v>799</v>
      </c>
      <c r="E10" s="295">
        <v>568</v>
      </c>
      <c r="F10" s="305">
        <f t="shared" si="0"/>
        <v>1622</v>
      </c>
    </row>
    <row r="11" spans="1:6" x14ac:dyDescent="0.25">
      <c r="A11" s="309">
        <v>9</v>
      </c>
      <c r="B11" s="295" t="s">
        <v>419</v>
      </c>
      <c r="C11" s="295">
        <v>1447</v>
      </c>
      <c r="D11" s="295">
        <v>646</v>
      </c>
      <c r="E11" s="295">
        <v>203</v>
      </c>
      <c r="F11" s="305">
        <f t="shared" si="0"/>
        <v>2296</v>
      </c>
    </row>
    <row r="12" spans="1:6" x14ac:dyDescent="0.25">
      <c r="A12" s="309">
        <v>10</v>
      </c>
      <c r="B12" s="295" t="s">
        <v>420</v>
      </c>
      <c r="C12" s="295">
        <v>1606</v>
      </c>
      <c r="D12" s="295">
        <v>737</v>
      </c>
      <c r="E12" s="295">
        <v>441</v>
      </c>
      <c r="F12" s="305">
        <f t="shared" si="0"/>
        <v>2784</v>
      </c>
    </row>
    <row r="13" spans="1:6" x14ac:dyDescent="0.25">
      <c r="A13" s="309">
        <v>11</v>
      </c>
      <c r="B13" s="295" t="s">
        <v>421</v>
      </c>
      <c r="C13" s="295">
        <v>918</v>
      </c>
      <c r="D13" s="295">
        <v>212</v>
      </c>
      <c r="E13" s="295">
        <v>225</v>
      </c>
      <c r="F13" s="305">
        <f t="shared" si="0"/>
        <v>1355</v>
      </c>
    </row>
    <row r="14" spans="1:6" x14ac:dyDescent="0.25">
      <c r="A14" s="309">
        <v>12</v>
      </c>
      <c r="B14" s="295" t="s">
        <v>422</v>
      </c>
      <c r="C14" s="295">
        <v>419</v>
      </c>
      <c r="D14" s="295">
        <v>1104</v>
      </c>
      <c r="E14" s="295">
        <v>257</v>
      </c>
      <c r="F14" s="305">
        <f t="shared" si="0"/>
        <v>1780</v>
      </c>
    </row>
    <row r="15" spans="1:6" x14ac:dyDescent="0.25">
      <c r="A15" s="309">
        <v>13</v>
      </c>
      <c r="B15" s="295" t="s">
        <v>423</v>
      </c>
      <c r="C15" s="295">
        <v>504</v>
      </c>
      <c r="D15" s="295">
        <v>359</v>
      </c>
      <c r="E15" s="295">
        <v>421</v>
      </c>
      <c r="F15" s="305">
        <f t="shared" si="0"/>
        <v>1284</v>
      </c>
    </row>
    <row r="16" spans="1:6" x14ac:dyDescent="0.25">
      <c r="A16" s="309">
        <v>14</v>
      </c>
      <c r="B16" s="295" t="s">
        <v>424</v>
      </c>
      <c r="C16" s="295">
        <v>501</v>
      </c>
      <c r="D16" s="295">
        <v>935</v>
      </c>
      <c r="E16" s="295">
        <v>318</v>
      </c>
      <c r="F16" s="305">
        <f t="shared" si="0"/>
        <v>1754</v>
      </c>
    </row>
    <row r="17" spans="1:6" x14ac:dyDescent="0.25">
      <c r="A17" s="309">
        <v>15</v>
      </c>
      <c r="B17" s="295" t="s">
        <v>425</v>
      </c>
      <c r="C17" s="295">
        <v>9200</v>
      </c>
      <c r="D17" s="295">
        <v>3249</v>
      </c>
      <c r="E17" s="295">
        <v>420</v>
      </c>
      <c r="F17" s="305">
        <f t="shared" si="0"/>
        <v>12869</v>
      </c>
    </row>
    <row r="18" spans="1:6" x14ac:dyDescent="0.25">
      <c r="A18" s="309">
        <v>16</v>
      </c>
      <c r="B18" s="295" t="s">
        <v>426</v>
      </c>
      <c r="C18" s="295">
        <v>25248</v>
      </c>
      <c r="D18" s="295">
        <v>22385</v>
      </c>
      <c r="E18" s="295">
        <v>7206</v>
      </c>
      <c r="F18" s="305">
        <f t="shared" si="0"/>
        <v>54839</v>
      </c>
    </row>
    <row r="19" spans="1:6" x14ac:dyDescent="0.25">
      <c r="A19" s="309">
        <v>17</v>
      </c>
      <c r="B19" s="295" t="s">
        <v>427</v>
      </c>
      <c r="C19" s="295">
        <v>1228</v>
      </c>
      <c r="D19" s="295">
        <v>708</v>
      </c>
      <c r="E19" s="295">
        <v>805</v>
      </c>
      <c r="F19" s="305">
        <f t="shared" si="0"/>
        <v>2741</v>
      </c>
    </row>
    <row r="20" spans="1:6" x14ac:dyDescent="0.25">
      <c r="A20" s="309">
        <v>18</v>
      </c>
      <c r="B20" s="295" t="s">
        <v>428</v>
      </c>
      <c r="C20" s="295">
        <v>1475</v>
      </c>
      <c r="D20" s="295">
        <v>801</v>
      </c>
      <c r="E20" s="295">
        <v>732</v>
      </c>
      <c r="F20" s="305">
        <f t="shared" si="0"/>
        <v>3008</v>
      </c>
    </row>
    <row r="21" spans="1:6" x14ac:dyDescent="0.25">
      <c r="A21" s="309">
        <v>19</v>
      </c>
      <c r="B21" s="295" t="s">
        <v>429</v>
      </c>
      <c r="C21" s="295">
        <v>3021</v>
      </c>
      <c r="D21" s="295">
        <v>8698</v>
      </c>
      <c r="E21" s="295">
        <v>5448</v>
      </c>
      <c r="F21" s="305">
        <f t="shared" si="0"/>
        <v>17167</v>
      </c>
    </row>
    <row r="22" spans="1:6" x14ac:dyDescent="0.25">
      <c r="A22" s="309">
        <v>20</v>
      </c>
      <c r="B22" s="295" t="s">
        <v>430</v>
      </c>
      <c r="C22" s="295">
        <v>135</v>
      </c>
      <c r="D22" s="295">
        <v>73</v>
      </c>
      <c r="E22" s="295">
        <v>40</v>
      </c>
      <c r="F22" s="305">
        <f t="shared" si="0"/>
        <v>248</v>
      </c>
    </row>
    <row r="23" spans="1:6" x14ac:dyDescent="0.25">
      <c r="A23" s="309">
        <v>21</v>
      </c>
      <c r="B23" s="295" t="s">
        <v>431</v>
      </c>
      <c r="C23" s="295">
        <v>947</v>
      </c>
      <c r="D23" s="295">
        <v>610</v>
      </c>
      <c r="E23" s="295">
        <v>200</v>
      </c>
      <c r="F23" s="305">
        <f t="shared" si="0"/>
        <v>1757</v>
      </c>
    </row>
    <row r="24" spans="1:6" x14ac:dyDescent="0.25">
      <c r="A24" s="309"/>
      <c r="B24" s="306" t="s">
        <v>432</v>
      </c>
      <c r="C24" s="306">
        <f>SUM(C3:C23)</f>
        <v>81537</v>
      </c>
      <c r="D24" s="306">
        <f t="shared" ref="D24" si="1">SUM(D3:D23)</f>
        <v>82353</v>
      </c>
      <c r="E24" s="306">
        <f>SUM(E3:E23)</f>
        <v>40532</v>
      </c>
      <c r="F24" s="305">
        <f t="shared" si="0"/>
        <v>204422</v>
      </c>
    </row>
    <row r="25" spans="1:6" x14ac:dyDescent="0.25">
      <c r="A25" s="309">
        <v>22</v>
      </c>
      <c r="B25" s="295" t="s">
        <v>433</v>
      </c>
      <c r="C25" s="295">
        <v>714</v>
      </c>
      <c r="D25" s="295">
        <v>3290</v>
      </c>
      <c r="E25" s="295">
        <v>2472</v>
      </c>
      <c r="F25" s="305">
        <f t="shared" si="0"/>
        <v>6476</v>
      </c>
    </row>
    <row r="26" spans="1:6" x14ac:dyDescent="0.25">
      <c r="A26" s="309">
        <v>23</v>
      </c>
      <c r="B26" s="295" t="s">
        <v>434</v>
      </c>
      <c r="C26" s="295">
        <v>261</v>
      </c>
      <c r="D26" s="295">
        <v>24</v>
      </c>
      <c r="E26" s="295">
        <v>1</v>
      </c>
      <c r="F26" s="305">
        <f t="shared" si="0"/>
        <v>286</v>
      </c>
    </row>
    <row r="27" spans="1:6" x14ac:dyDescent="0.25">
      <c r="A27" s="309">
        <v>24</v>
      </c>
      <c r="B27" s="295" t="s">
        <v>435</v>
      </c>
      <c r="C27" s="295">
        <v>3</v>
      </c>
      <c r="D27" s="295">
        <v>4</v>
      </c>
      <c r="E27" s="295">
        <v>0</v>
      </c>
      <c r="F27" s="305">
        <f t="shared" si="0"/>
        <v>7</v>
      </c>
    </row>
    <row r="28" spans="1:6" x14ac:dyDescent="0.25">
      <c r="A28" s="309">
        <v>25</v>
      </c>
      <c r="B28" s="295" t="s">
        <v>436</v>
      </c>
      <c r="C28" s="295">
        <v>1419</v>
      </c>
      <c r="D28" s="295">
        <v>2211</v>
      </c>
      <c r="E28" s="295">
        <v>333</v>
      </c>
      <c r="F28" s="305">
        <f t="shared" si="0"/>
        <v>3963</v>
      </c>
    </row>
    <row r="29" spans="1:6" x14ac:dyDescent="0.25">
      <c r="A29" s="309">
        <v>26</v>
      </c>
      <c r="B29" s="295" t="s">
        <v>437</v>
      </c>
      <c r="C29" s="295">
        <v>2413</v>
      </c>
      <c r="D29" s="295">
        <v>2387</v>
      </c>
      <c r="E29" s="295">
        <v>108</v>
      </c>
      <c r="F29" s="305">
        <f t="shared" si="0"/>
        <v>4908</v>
      </c>
    </row>
    <row r="30" spans="1:6" x14ac:dyDescent="0.25">
      <c r="A30" s="309">
        <v>27</v>
      </c>
      <c r="B30" s="295" t="s">
        <v>438</v>
      </c>
      <c r="C30" s="295">
        <v>8</v>
      </c>
      <c r="D30" s="295">
        <v>4</v>
      </c>
      <c r="E30" s="295">
        <v>0</v>
      </c>
      <c r="F30" s="305">
        <f t="shared" si="0"/>
        <v>12</v>
      </c>
    </row>
    <row r="31" spans="1:6" x14ac:dyDescent="0.25">
      <c r="A31" s="309">
        <v>28</v>
      </c>
      <c r="B31" s="295" t="s">
        <v>439</v>
      </c>
      <c r="C31" s="295">
        <v>44</v>
      </c>
      <c r="D31" s="295">
        <v>94</v>
      </c>
      <c r="E31" s="295">
        <v>18</v>
      </c>
      <c r="F31" s="305">
        <f t="shared" si="0"/>
        <v>156</v>
      </c>
    </row>
    <row r="32" spans="1:6" x14ac:dyDescent="0.25">
      <c r="A32" s="309">
        <v>29</v>
      </c>
      <c r="B32" s="295" t="s">
        <v>440</v>
      </c>
      <c r="C32" s="295">
        <v>1</v>
      </c>
      <c r="D32" s="295">
        <v>50</v>
      </c>
      <c r="E32" s="295">
        <v>13</v>
      </c>
      <c r="F32" s="305">
        <f t="shared" si="0"/>
        <v>64</v>
      </c>
    </row>
    <row r="33" spans="1:6" x14ac:dyDescent="0.25">
      <c r="A33" s="309">
        <v>30</v>
      </c>
      <c r="B33" s="295" t="s">
        <v>441</v>
      </c>
      <c r="C33" s="295">
        <v>4</v>
      </c>
      <c r="D33" s="295">
        <v>1</v>
      </c>
      <c r="E33" s="295">
        <v>0</v>
      </c>
      <c r="F33" s="305">
        <f t="shared" si="0"/>
        <v>5</v>
      </c>
    </row>
    <row r="34" spans="1:6" x14ac:dyDescent="0.25">
      <c r="A34" s="309">
        <v>31</v>
      </c>
      <c r="B34" s="295" t="s">
        <v>442</v>
      </c>
      <c r="C34" s="295">
        <v>58</v>
      </c>
      <c r="D34" s="295">
        <v>22</v>
      </c>
      <c r="E34" s="295">
        <v>5</v>
      </c>
      <c r="F34" s="305">
        <f t="shared" si="0"/>
        <v>85</v>
      </c>
    </row>
    <row r="35" spans="1:6" x14ac:dyDescent="0.25">
      <c r="A35" s="309">
        <v>32</v>
      </c>
      <c r="B35" s="295" t="s">
        <v>443</v>
      </c>
      <c r="C35" s="295">
        <v>1</v>
      </c>
      <c r="D35" s="295">
        <v>1</v>
      </c>
      <c r="E35" s="295">
        <v>0</v>
      </c>
      <c r="F35" s="305">
        <f t="shared" si="0"/>
        <v>2</v>
      </c>
    </row>
    <row r="36" spans="1:6" x14ac:dyDescent="0.25">
      <c r="A36" s="309">
        <v>33</v>
      </c>
      <c r="B36" s="295" t="s">
        <v>444</v>
      </c>
      <c r="C36" s="295">
        <v>38</v>
      </c>
      <c r="D36" s="295">
        <v>9</v>
      </c>
      <c r="E36" s="295">
        <v>4</v>
      </c>
      <c r="F36" s="305">
        <f t="shared" si="0"/>
        <v>51</v>
      </c>
    </row>
    <row r="37" spans="1:6" x14ac:dyDescent="0.25">
      <c r="A37" s="309">
        <v>34</v>
      </c>
      <c r="B37" s="295" t="s">
        <v>445</v>
      </c>
      <c r="C37" s="295">
        <v>11</v>
      </c>
      <c r="D37" s="295">
        <v>1</v>
      </c>
      <c r="E37" s="295">
        <v>0</v>
      </c>
      <c r="F37" s="305">
        <f t="shared" si="0"/>
        <v>12</v>
      </c>
    </row>
    <row r="38" spans="1:6" x14ac:dyDescent="0.25">
      <c r="A38" s="309">
        <v>35</v>
      </c>
      <c r="B38" s="295" t="s">
        <v>446</v>
      </c>
      <c r="C38" s="295">
        <v>1</v>
      </c>
      <c r="D38" s="295">
        <v>0</v>
      </c>
      <c r="E38" s="295">
        <v>0</v>
      </c>
      <c r="F38" s="305">
        <f t="shared" si="0"/>
        <v>1</v>
      </c>
    </row>
    <row r="39" spans="1:6" x14ac:dyDescent="0.25">
      <c r="A39" s="309">
        <v>36</v>
      </c>
      <c r="B39" s="295" t="s">
        <v>447</v>
      </c>
      <c r="C39" s="295">
        <v>12</v>
      </c>
      <c r="D39" s="295">
        <v>7</v>
      </c>
      <c r="E39" s="295">
        <v>0</v>
      </c>
      <c r="F39" s="305">
        <f t="shared" si="0"/>
        <v>19</v>
      </c>
    </row>
    <row r="40" spans="1:6" x14ac:dyDescent="0.25">
      <c r="A40" s="309">
        <v>37</v>
      </c>
      <c r="B40" s="295" t="s">
        <v>448</v>
      </c>
      <c r="C40" s="295">
        <v>41</v>
      </c>
      <c r="D40" s="295">
        <v>161</v>
      </c>
      <c r="E40" s="295">
        <v>368</v>
      </c>
      <c r="F40" s="305">
        <f t="shared" si="0"/>
        <v>570</v>
      </c>
    </row>
    <row r="41" spans="1:6" x14ac:dyDescent="0.25">
      <c r="A41" s="309"/>
      <c r="B41" s="306" t="s">
        <v>449</v>
      </c>
      <c r="C41" s="306">
        <f>SUM(C25:C40)</f>
        <v>5029</v>
      </c>
      <c r="D41" s="306">
        <f t="shared" ref="D41" si="2">SUM(D25:D40)</f>
        <v>8266</v>
      </c>
      <c r="E41" s="306">
        <f>SUM(E25:E40)</f>
        <v>3322</v>
      </c>
      <c r="F41" s="307">
        <f t="shared" si="0"/>
        <v>16617</v>
      </c>
    </row>
    <row r="42" spans="1:6" x14ac:dyDescent="0.25">
      <c r="A42" s="309">
        <v>38</v>
      </c>
      <c r="B42" s="295" t="s">
        <v>450</v>
      </c>
      <c r="C42" s="295">
        <v>7779</v>
      </c>
      <c r="D42" s="295">
        <v>6343</v>
      </c>
      <c r="E42" s="295">
        <v>3658</v>
      </c>
      <c r="F42" s="305">
        <f t="shared" si="0"/>
        <v>17780</v>
      </c>
    </row>
    <row r="43" spans="1:6" x14ac:dyDescent="0.25">
      <c r="A43" s="309">
        <v>39</v>
      </c>
      <c r="B43" s="295" t="s">
        <v>451</v>
      </c>
      <c r="C43" s="295">
        <v>10956</v>
      </c>
      <c r="D43" s="295">
        <v>7672</v>
      </c>
      <c r="E43" s="295">
        <v>5425</v>
      </c>
      <c r="F43" s="305">
        <f t="shared" si="0"/>
        <v>24053</v>
      </c>
    </row>
    <row r="44" spans="1:6" x14ac:dyDescent="0.25">
      <c r="A44" s="309">
        <v>40</v>
      </c>
      <c r="B44" s="295" t="s">
        <v>452</v>
      </c>
      <c r="C44" s="295">
        <v>28315</v>
      </c>
      <c r="D44" s="295">
        <v>10467</v>
      </c>
      <c r="E44" s="295">
        <v>2050</v>
      </c>
      <c r="F44" s="305">
        <f t="shared" si="0"/>
        <v>40832</v>
      </c>
    </row>
    <row r="45" spans="1:6" x14ac:dyDescent="0.25">
      <c r="A45" s="309"/>
      <c r="B45" s="306" t="s">
        <v>453</v>
      </c>
      <c r="C45" s="306">
        <f>SUM(C42:C44)</f>
        <v>47050</v>
      </c>
      <c r="D45" s="306">
        <f t="shared" ref="D45" si="3">SUM(D42:D44)</f>
        <v>24482</v>
      </c>
      <c r="E45" s="306">
        <f>SUM(E42:E44)</f>
        <v>11133</v>
      </c>
      <c r="F45" s="307">
        <f t="shared" si="0"/>
        <v>82665</v>
      </c>
    </row>
    <row r="46" spans="1:6" x14ac:dyDescent="0.25">
      <c r="A46" s="309">
        <v>41</v>
      </c>
      <c r="B46" s="295" t="s">
        <v>454</v>
      </c>
      <c r="C46" s="295">
        <v>2096</v>
      </c>
      <c r="D46" s="295">
        <v>492</v>
      </c>
      <c r="E46" s="295">
        <v>8</v>
      </c>
      <c r="F46" s="305">
        <f t="shared" si="0"/>
        <v>2596</v>
      </c>
    </row>
    <row r="47" spans="1:6" x14ac:dyDescent="0.25">
      <c r="A47" s="309"/>
      <c r="B47" s="306" t="s">
        <v>455</v>
      </c>
      <c r="C47" s="306">
        <f>C46</f>
        <v>2096</v>
      </c>
      <c r="D47" s="306">
        <f t="shared" ref="D47" si="4">D46</f>
        <v>492</v>
      </c>
      <c r="E47" s="306">
        <f>E46</f>
        <v>8</v>
      </c>
      <c r="F47" s="307">
        <f t="shared" si="0"/>
        <v>2596</v>
      </c>
    </row>
    <row r="48" spans="1:6" x14ac:dyDescent="0.25">
      <c r="A48" s="309"/>
      <c r="B48" s="297" t="s">
        <v>242</v>
      </c>
      <c r="C48" s="297">
        <f>C47+C45+C41+C24</f>
        <v>135712</v>
      </c>
      <c r="D48" s="297">
        <f t="shared" ref="D48:F48" si="5">D47+D45+D41+D24</f>
        <v>115593</v>
      </c>
      <c r="E48" s="297">
        <f t="shared" si="5"/>
        <v>54995</v>
      </c>
      <c r="F48" s="297">
        <f t="shared" si="5"/>
        <v>306300</v>
      </c>
    </row>
  </sheetData>
  <mergeCells count="1">
    <mergeCell ref="B1:E1"/>
  </mergeCells>
  <pageMargins left="0.7" right="0.7" top="0.75" bottom="0.75" header="0.3" footer="0.3"/>
  <pageSetup paperSize="9" scale="81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14" sqref="L14"/>
    </sheetView>
  </sheetViews>
  <sheetFormatPr defaultRowHeight="15" x14ac:dyDescent="0.25"/>
  <cols>
    <col min="1" max="1" width="6.42578125" style="142" bestFit="1" customWidth="1"/>
    <col min="2" max="2" width="37.7109375" style="142" bestFit="1" customWidth="1"/>
    <col min="3" max="3" width="13" style="142" customWidth="1"/>
    <col min="4" max="4" width="13.28515625" style="142" customWidth="1"/>
    <col min="5" max="16384" width="9.140625" style="142"/>
  </cols>
  <sheetData>
    <row r="1" spans="1:4" ht="18.75" x14ac:dyDescent="0.3">
      <c r="A1" s="499" t="s">
        <v>399</v>
      </c>
      <c r="B1" s="499"/>
      <c r="C1" s="499"/>
      <c r="D1" s="499"/>
    </row>
    <row r="2" spans="1:4" ht="18.75" x14ac:dyDescent="0.3">
      <c r="A2" s="310"/>
      <c r="B2" s="310"/>
      <c r="C2" s="500" t="s">
        <v>407</v>
      </c>
      <c r="D2" s="500"/>
    </row>
    <row r="3" spans="1:4" x14ac:dyDescent="0.25">
      <c r="A3" s="299" t="s">
        <v>400</v>
      </c>
      <c r="B3" s="291" t="s">
        <v>293</v>
      </c>
      <c r="C3" s="299" t="s">
        <v>401</v>
      </c>
      <c r="D3" s="299" t="s">
        <v>402</v>
      </c>
    </row>
    <row r="4" spans="1:4" x14ac:dyDescent="0.25">
      <c r="A4" s="300">
        <v>1</v>
      </c>
      <c r="B4" s="301" t="s">
        <v>55</v>
      </c>
      <c r="C4" s="301">
        <v>41595</v>
      </c>
      <c r="D4" s="301">
        <v>206252</v>
      </c>
    </row>
    <row r="5" spans="1:4" x14ac:dyDescent="0.25">
      <c r="A5" s="300">
        <v>2</v>
      </c>
      <c r="B5" s="301" t="s">
        <v>56</v>
      </c>
      <c r="C5" s="301">
        <v>6878</v>
      </c>
      <c r="D5" s="301">
        <v>31684</v>
      </c>
    </row>
    <row r="6" spans="1:4" x14ac:dyDescent="0.25">
      <c r="A6" s="300">
        <v>3</v>
      </c>
      <c r="B6" s="301" t="s">
        <v>57</v>
      </c>
      <c r="C6" s="301">
        <v>71750</v>
      </c>
      <c r="D6" s="301">
        <v>209858</v>
      </c>
    </row>
    <row r="7" spans="1:4" x14ac:dyDescent="0.25">
      <c r="A7" s="300">
        <v>4</v>
      </c>
      <c r="B7" s="301" t="s">
        <v>58</v>
      </c>
      <c r="C7" s="301">
        <v>198562</v>
      </c>
      <c r="D7" s="301">
        <v>698568</v>
      </c>
    </row>
    <row r="8" spans="1:4" x14ac:dyDescent="0.25">
      <c r="A8" s="300">
        <v>5</v>
      </c>
      <c r="B8" s="301" t="s">
        <v>59</v>
      </c>
      <c r="C8" s="301">
        <v>106448</v>
      </c>
      <c r="D8" s="301">
        <v>254830</v>
      </c>
    </row>
    <row r="9" spans="1:4" x14ac:dyDescent="0.25">
      <c r="A9" s="300">
        <v>6</v>
      </c>
      <c r="B9" s="301" t="s">
        <v>60</v>
      </c>
      <c r="C9" s="301">
        <v>39164</v>
      </c>
      <c r="D9" s="301">
        <v>90989</v>
      </c>
    </row>
    <row r="10" spans="1:4" x14ac:dyDescent="0.25">
      <c r="A10" s="300">
        <v>7</v>
      </c>
      <c r="B10" s="301" t="s">
        <v>61</v>
      </c>
      <c r="C10" s="301">
        <v>198299</v>
      </c>
      <c r="D10" s="301">
        <v>712361</v>
      </c>
    </row>
    <row r="11" spans="1:4" x14ac:dyDescent="0.25">
      <c r="A11" s="300">
        <v>8</v>
      </c>
      <c r="B11" s="301" t="s">
        <v>48</v>
      </c>
      <c r="C11" s="301">
        <v>16899</v>
      </c>
      <c r="D11" s="301">
        <v>62006</v>
      </c>
    </row>
    <row r="12" spans="1:4" x14ac:dyDescent="0.25">
      <c r="A12" s="300">
        <v>9</v>
      </c>
      <c r="B12" s="301" t="s">
        <v>49</v>
      </c>
      <c r="C12" s="301">
        <v>19891</v>
      </c>
      <c r="D12" s="301">
        <v>69133</v>
      </c>
    </row>
    <row r="13" spans="1:4" x14ac:dyDescent="0.25">
      <c r="A13" s="300">
        <v>10</v>
      </c>
      <c r="B13" s="301" t="s">
        <v>81</v>
      </c>
      <c r="C13" s="301">
        <v>16867</v>
      </c>
      <c r="D13" s="301">
        <v>41991</v>
      </c>
    </row>
    <row r="14" spans="1:4" x14ac:dyDescent="0.25">
      <c r="A14" s="300">
        <v>11</v>
      </c>
      <c r="B14" s="301" t="s">
        <v>62</v>
      </c>
      <c r="C14" s="301">
        <v>5654</v>
      </c>
      <c r="D14" s="301">
        <v>15417</v>
      </c>
    </row>
    <row r="15" spans="1:4" x14ac:dyDescent="0.25">
      <c r="A15" s="300">
        <v>12</v>
      </c>
      <c r="B15" s="301" t="s">
        <v>63</v>
      </c>
      <c r="C15" s="301">
        <v>7060</v>
      </c>
      <c r="D15" s="301">
        <v>30873</v>
      </c>
    </row>
    <row r="16" spans="1:4" x14ac:dyDescent="0.25">
      <c r="A16" s="300">
        <v>13</v>
      </c>
      <c r="B16" s="301" t="s">
        <v>199</v>
      </c>
      <c r="C16" s="301">
        <v>385</v>
      </c>
      <c r="D16" s="301">
        <v>355</v>
      </c>
    </row>
    <row r="17" spans="1:4" x14ac:dyDescent="0.25">
      <c r="A17" s="300">
        <v>14</v>
      </c>
      <c r="B17" s="301" t="s">
        <v>200</v>
      </c>
      <c r="C17" s="301">
        <v>7805</v>
      </c>
      <c r="D17" s="301">
        <v>22211</v>
      </c>
    </row>
    <row r="18" spans="1:4" x14ac:dyDescent="0.25">
      <c r="A18" s="300">
        <v>15</v>
      </c>
      <c r="B18" s="301" t="s">
        <v>64</v>
      </c>
      <c r="C18" s="301">
        <v>65251</v>
      </c>
      <c r="D18" s="301">
        <v>461726</v>
      </c>
    </row>
    <row r="19" spans="1:4" x14ac:dyDescent="0.25">
      <c r="A19" s="300">
        <v>16</v>
      </c>
      <c r="B19" s="301" t="s">
        <v>70</v>
      </c>
      <c r="C19" s="301">
        <v>255069</v>
      </c>
      <c r="D19" s="301">
        <v>1538475</v>
      </c>
    </row>
    <row r="20" spans="1:4" x14ac:dyDescent="0.25">
      <c r="A20" s="300">
        <v>17</v>
      </c>
      <c r="B20" s="301" t="s">
        <v>65</v>
      </c>
      <c r="C20" s="301">
        <v>493</v>
      </c>
      <c r="D20" s="301">
        <v>1285</v>
      </c>
    </row>
    <row r="21" spans="1:4" x14ac:dyDescent="0.25">
      <c r="A21" s="300">
        <v>18</v>
      </c>
      <c r="B21" s="301" t="s">
        <v>201</v>
      </c>
      <c r="C21" s="301">
        <v>51744</v>
      </c>
      <c r="D21" s="301">
        <v>139441</v>
      </c>
    </row>
    <row r="22" spans="1:4" x14ac:dyDescent="0.25">
      <c r="A22" s="300">
        <v>19</v>
      </c>
      <c r="B22" s="301" t="s">
        <v>66</v>
      </c>
      <c r="C22" s="301">
        <v>96017</v>
      </c>
      <c r="D22" s="301">
        <v>335078</v>
      </c>
    </row>
    <row r="23" spans="1:4" x14ac:dyDescent="0.25">
      <c r="A23" s="300">
        <v>20</v>
      </c>
      <c r="B23" s="301" t="s">
        <v>67</v>
      </c>
      <c r="C23" s="301">
        <v>4885</v>
      </c>
      <c r="D23" s="301">
        <v>12389</v>
      </c>
    </row>
    <row r="24" spans="1:4" x14ac:dyDescent="0.25">
      <c r="A24" s="300">
        <v>21</v>
      </c>
      <c r="B24" s="301" t="s">
        <v>50</v>
      </c>
      <c r="C24" s="301">
        <v>152</v>
      </c>
      <c r="D24" s="301">
        <v>303</v>
      </c>
    </row>
    <row r="25" spans="1:4" x14ac:dyDescent="0.25">
      <c r="A25" s="300" t="s">
        <v>403</v>
      </c>
      <c r="B25" s="291" t="s">
        <v>404</v>
      </c>
      <c r="C25" s="291">
        <v>1210868</v>
      </c>
      <c r="D25" s="291">
        <v>4935225</v>
      </c>
    </row>
    <row r="26" spans="1:4" x14ac:dyDescent="0.25">
      <c r="A26" s="300">
        <v>22</v>
      </c>
      <c r="B26" s="301" t="s">
        <v>47</v>
      </c>
      <c r="C26" s="301">
        <v>6479</v>
      </c>
      <c r="D26" s="301">
        <v>16392</v>
      </c>
    </row>
    <row r="27" spans="1:4" x14ac:dyDescent="0.25">
      <c r="A27" s="300">
        <v>23</v>
      </c>
      <c r="B27" s="301" t="s">
        <v>202</v>
      </c>
      <c r="C27" s="301">
        <v>0</v>
      </c>
      <c r="D27" s="301">
        <v>0</v>
      </c>
    </row>
    <row r="28" spans="1:4" x14ac:dyDescent="0.25">
      <c r="A28" s="300">
        <v>24</v>
      </c>
      <c r="B28" s="301" t="s">
        <v>203</v>
      </c>
      <c r="C28" s="301">
        <v>0</v>
      </c>
      <c r="D28" s="301">
        <v>0</v>
      </c>
    </row>
    <row r="29" spans="1:4" x14ac:dyDescent="0.25">
      <c r="A29" s="300">
        <v>25</v>
      </c>
      <c r="B29" s="301" t="s">
        <v>51</v>
      </c>
      <c r="C29" s="301">
        <v>208</v>
      </c>
      <c r="D29" s="301">
        <v>398</v>
      </c>
    </row>
    <row r="30" spans="1:4" x14ac:dyDescent="0.25">
      <c r="A30" s="300">
        <v>26</v>
      </c>
      <c r="B30" s="301" t="s">
        <v>204</v>
      </c>
      <c r="C30" s="301">
        <v>0</v>
      </c>
      <c r="D30" s="301">
        <v>0</v>
      </c>
    </row>
    <row r="31" spans="1:4" x14ac:dyDescent="0.25">
      <c r="A31" s="300">
        <v>27</v>
      </c>
      <c r="B31" s="301" t="s">
        <v>205</v>
      </c>
      <c r="C31" s="301">
        <v>0</v>
      </c>
      <c r="D31" s="301">
        <v>0</v>
      </c>
    </row>
    <row r="32" spans="1:4" x14ac:dyDescent="0.25">
      <c r="A32" s="300">
        <v>28</v>
      </c>
      <c r="B32" s="301" t="s">
        <v>206</v>
      </c>
      <c r="C32" s="301">
        <v>606</v>
      </c>
      <c r="D32" s="301">
        <v>1073</v>
      </c>
    </row>
    <row r="33" spans="1:4" x14ac:dyDescent="0.25">
      <c r="A33" s="300">
        <v>29</v>
      </c>
      <c r="B33" s="301" t="s">
        <v>71</v>
      </c>
      <c r="C33" s="301">
        <v>31749</v>
      </c>
      <c r="D33" s="301">
        <v>67510</v>
      </c>
    </row>
    <row r="34" spans="1:4" x14ac:dyDescent="0.25">
      <c r="A34" s="300">
        <v>30</v>
      </c>
      <c r="B34" s="301" t="s">
        <v>72</v>
      </c>
      <c r="C34" s="301">
        <v>6193</v>
      </c>
      <c r="D34" s="301">
        <v>72876</v>
      </c>
    </row>
    <row r="35" spans="1:4" x14ac:dyDescent="0.25">
      <c r="A35" s="300">
        <v>31</v>
      </c>
      <c r="B35" s="301" t="s">
        <v>207</v>
      </c>
      <c r="C35" s="301">
        <v>1019</v>
      </c>
      <c r="D35" s="301">
        <v>6146</v>
      </c>
    </row>
    <row r="36" spans="1:4" x14ac:dyDescent="0.25">
      <c r="A36" s="300">
        <v>32</v>
      </c>
      <c r="B36" s="301" t="s">
        <v>208</v>
      </c>
      <c r="C36" s="301">
        <v>0</v>
      </c>
      <c r="D36" s="301">
        <v>0</v>
      </c>
    </row>
    <row r="37" spans="1:4" x14ac:dyDescent="0.25">
      <c r="A37" s="300">
        <v>33</v>
      </c>
      <c r="B37" s="301" t="s">
        <v>209</v>
      </c>
      <c r="C37" s="301">
        <v>19</v>
      </c>
      <c r="D37" s="301">
        <v>50</v>
      </c>
    </row>
    <row r="38" spans="1:4" x14ac:dyDescent="0.25">
      <c r="A38" s="300">
        <v>34</v>
      </c>
      <c r="B38" s="301" t="s">
        <v>210</v>
      </c>
      <c r="C38" s="301">
        <v>462</v>
      </c>
      <c r="D38" s="301">
        <v>525</v>
      </c>
    </row>
    <row r="39" spans="1:4" x14ac:dyDescent="0.25">
      <c r="A39" s="300">
        <v>35</v>
      </c>
      <c r="B39" s="301" t="s">
        <v>211</v>
      </c>
      <c r="C39" s="301">
        <v>0</v>
      </c>
      <c r="D39" s="301">
        <v>0</v>
      </c>
    </row>
    <row r="40" spans="1:4" x14ac:dyDescent="0.25">
      <c r="A40" s="300">
        <v>36</v>
      </c>
      <c r="B40" s="301" t="s">
        <v>73</v>
      </c>
      <c r="C40" s="301">
        <v>0</v>
      </c>
      <c r="D40" s="301">
        <v>0</v>
      </c>
    </row>
    <row r="41" spans="1:4" x14ac:dyDescent="0.25">
      <c r="A41" s="300">
        <v>37</v>
      </c>
      <c r="B41" s="301" t="s">
        <v>212</v>
      </c>
      <c r="C41" s="301">
        <v>56</v>
      </c>
      <c r="D41" s="301">
        <v>12</v>
      </c>
    </row>
    <row r="42" spans="1:4" x14ac:dyDescent="0.25">
      <c r="A42" s="300">
        <v>38</v>
      </c>
      <c r="B42" s="301" t="s">
        <v>213</v>
      </c>
      <c r="C42" s="301">
        <v>296</v>
      </c>
      <c r="D42" s="301">
        <v>627</v>
      </c>
    </row>
    <row r="43" spans="1:4" x14ac:dyDescent="0.25">
      <c r="A43" s="300">
        <v>39</v>
      </c>
      <c r="B43" s="301" t="s">
        <v>214</v>
      </c>
      <c r="C43" s="301">
        <v>250</v>
      </c>
      <c r="D43" s="301">
        <v>220</v>
      </c>
    </row>
    <row r="44" spans="1:4" x14ac:dyDescent="0.25">
      <c r="A44" s="300">
        <v>40</v>
      </c>
      <c r="B44" s="301" t="s">
        <v>77</v>
      </c>
      <c r="C44" s="301">
        <v>0</v>
      </c>
      <c r="D44" s="301">
        <v>0</v>
      </c>
    </row>
    <row r="45" spans="1:4" x14ac:dyDescent="0.25">
      <c r="A45" s="300">
        <v>41</v>
      </c>
      <c r="B45" s="301" t="s">
        <v>215</v>
      </c>
      <c r="C45" s="301">
        <v>0</v>
      </c>
      <c r="D45" s="301">
        <v>0</v>
      </c>
    </row>
    <row r="46" spans="1:4" x14ac:dyDescent="0.25">
      <c r="A46" s="300">
        <v>42</v>
      </c>
      <c r="B46" s="301" t="s">
        <v>76</v>
      </c>
      <c r="C46" s="301">
        <v>358</v>
      </c>
      <c r="D46" s="301">
        <v>503</v>
      </c>
    </row>
    <row r="47" spans="1:4" x14ac:dyDescent="0.25">
      <c r="A47" s="300" t="s">
        <v>403</v>
      </c>
      <c r="B47" s="291" t="s">
        <v>313</v>
      </c>
      <c r="C47" s="291">
        <v>47695</v>
      </c>
      <c r="D47" s="291">
        <v>166332</v>
      </c>
    </row>
    <row r="48" spans="1:4" x14ac:dyDescent="0.25">
      <c r="A48" s="300">
        <v>43</v>
      </c>
      <c r="B48" s="301" t="s">
        <v>46</v>
      </c>
      <c r="C48" s="301">
        <v>82890</v>
      </c>
      <c r="D48" s="301">
        <v>345831</v>
      </c>
    </row>
    <row r="49" spans="1:4" x14ac:dyDescent="0.25">
      <c r="A49" s="300">
        <v>44</v>
      </c>
      <c r="B49" s="301" t="s">
        <v>216</v>
      </c>
      <c r="C49" s="301">
        <v>31629</v>
      </c>
      <c r="D49" s="301">
        <v>427233</v>
      </c>
    </row>
    <row r="50" spans="1:4" x14ac:dyDescent="0.25">
      <c r="A50" s="300">
        <v>45</v>
      </c>
      <c r="B50" s="301" t="s">
        <v>52</v>
      </c>
      <c r="C50" s="301">
        <v>68818</v>
      </c>
      <c r="D50" s="301">
        <v>409907</v>
      </c>
    </row>
    <row r="51" spans="1:4" x14ac:dyDescent="0.25">
      <c r="A51" s="300" t="s">
        <v>403</v>
      </c>
      <c r="B51" s="291" t="s">
        <v>405</v>
      </c>
      <c r="C51" s="291">
        <v>183337</v>
      </c>
      <c r="D51" s="291">
        <v>1182971</v>
      </c>
    </row>
    <row r="52" spans="1:4" x14ac:dyDescent="0.25">
      <c r="A52" s="300">
        <v>46</v>
      </c>
      <c r="B52" s="301" t="s">
        <v>314</v>
      </c>
      <c r="C52" s="301">
        <v>0</v>
      </c>
      <c r="D52" s="301">
        <v>0</v>
      </c>
    </row>
    <row r="53" spans="1:4" x14ac:dyDescent="0.25">
      <c r="A53" s="300">
        <v>47</v>
      </c>
      <c r="B53" s="301" t="s">
        <v>241</v>
      </c>
      <c r="C53" s="301">
        <v>101164</v>
      </c>
      <c r="D53" s="301">
        <v>590329</v>
      </c>
    </row>
    <row r="54" spans="1:4" x14ac:dyDescent="0.25">
      <c r="A54" s="300">
        <v>48</v>
      </c>
      <c r="B54" s="301" t="s">
        <v>315</v>
      </c>
      <c r="C54" s="301">
        <v>0</v>
      </c>
      <c r="D54" s="301">
        <v>0</v>
      </c>
    </row>
    <row r="55" spans="1:4" x14ac:dyDescent="0.25">
      <c r="A55" s="300">
        <v>49</v>
      </c>
      <c r="B55" s="301" t="s">
        <v>406</v>
      </c>
      <c r="C55" s="301">
        <v>0</v>
      </c>
      <c r="D55" s="301">
        <v>0</v>
      </c>
    </row>
    <row r="56" spans="1:4" x14ac:dyDescent="0.25">
      <c r="A56" s="300" t="s">
        <v>403</v>
      </c>
      <c r="B56" s="291" t="s">
        <v>316</v>
      </c>
      <c r="C56" s="291">
        <v>101164</v>
      </c>
      <c r="D56" s="291">
        <v>590329</v>
      </c>
    </row>
    <row r="57" spans="1:4" x14ac:dyDescent="0.25">
      <c r="A57" s="300" t="s">
        <v>403</v>
      </c>
      <c r="B57" s="291" t="s">
        <v>242</v>
      </c>
      <c r="C57" s="291">
        <v>1543064</v>
      </c>
      <c r="D57" s="291">
        <v>6874857</v>
      </c>
    </row>
  </sheetData>
  <mergeCells count="2">
    <mergeCell ref="A1:D1"/>
    <mergeCell ref="C2:D2"/>
  </mergeCells>
  <pageMargins left="0.7" right="0.7" top="0.75" bottom="0.75" header="0.3" footer="0.3"/>
  <pageSetup paperSize="9" scale="83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4.7109375" style="325" customWidth="1"/>
    <col min="2" max="2" width="15.5703125" style="325" customWidth="1"/>
    <col min="3" max="3" width="9.140625" style="325"/>
    <col min="4" max="4" width="9.28515625" style="325" customWidth="1"/>
    <col min="5" max="5" width="9.140625" style="325"/>
    <col min="6" max="6" width="10" style="325" customWidth="1"/>
    <col min="7" max="8" width="6.140625" style="325" customWidth="1"/>
    <col min="9" max="9" width="5.140625" style="325" customWidth="1"/>
    <col min="10" max="10" width="5.7109375" style="325" customWidth="1"/>
    <col min="11" max="11" width="5.85546875" style="325" customWidth="1"/>
    <col min="12" max="12" width="7" style="325" customWidth="1"/>
    <col min="13" max="14" width="8" style="325" customWidth="1"/>
    <col min="15" max="15" width="8.7109375" style="325" customWidth="1"/>
    <col min="16" max="16" width="5.85546875" style="325" customWidth="1"/>
    <col min="17" max="17" width="6.42578125" style="325" customWidth="1"/>
    <col min="18" max="18" width="6.28515625" style="325" customWidth="1"/>
    <col min="19" max="19" width="0.140625" style="325" customWidth="1"/>
    <col min="20" max="16384" width="9.140625" style="325"/>
  </cols>
  <sheetData>
    <row r="1" spans="1:19" ht="23.25" customHeight="1" x14ac:dyDescent="0.25">
      <c r="A1" s="324"/>
      <c r="B1" s="501" t="s">
        <v>474</v>
      </c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</row>
    <row r="2" spans="1:19" ht="33" customHeight="1" x14ac:dyDescent="0.2">
      <c r="A2" s="326" t="s">
        <v>475</v>
      </c>
      <c r="B2" s="326" t="s">
        <v>476</v>
      </c>
      <c r="C2" s="502" t="s">
        <v>477</v>
      </c>
      <c r="D2" s="503"/>
      <c r="E2" s="504" t="s">
        <v>478</v>
      </c>
      <c r="F2" s="505"/>
      <c r="G2" s="505"/>
      <c r="H2" s="505"/>
      <c r="I2" s="505"/>
      <c r="J2" s="505"/>
      <c r="K2" s="505"/>
      <c r="L2" s="506"/>
      <c r="M2" s="504" t="s">
        <v>479</v>
      </c>
      <c r="N2" s="505"/>
      <c r="O2" s="505"/>
      <c r="P2" s="505"/>
      <c r="Q2" s="505"/>
      <c r="R2" s="505"/>
      <c r="S2" s="506"/>
    </row>
    <row r="3" spans="1:19" ht="36" x14ac:dyDescent="0.2">
      <c r="A3" s="327"/>
      <c r="B3" s="327"/>
      <c r="C3" s="328" t="s">
        <v>480</v>
      </c>
      <c r="D3" s="328" t="s">
        <v>481</v>
      </c>
      <c r="E3" s="327" t="s">
        <v>482</v>
      </c>
      <c r="F3" s="328" t="s">
        <v>483</v>
      </c>
      <c r="G3" s="327" t="s">
        <v>484</v>
      </c>
      <c r="H3" s="327" t="s">
        <v>485</v>
      </c>
      <c r="I3" s="327" t="s">
        <v>458</v>
      </c>
      <c r="J3" s="327" t="s">
        <v>459</v>
      </c>
      <c r="K3" s="327" t="s">
        <v>486</v>
      </c>
      <c r="L3" s="327" t="s">
        <v>487</v>
      </c>
      <c r="M3" s="327" t="s">
        <v>480</v>
      </c>
      <c r="N3" s="328" t="s">
        <v>488</v>
      </c>
      <c r="O3" s="328" t="s">
        <v>489</v>
      </c>
      <c r="P3" s="327" t="s">
        <v>490</v>
      </c>
      <c r="Q3" s="327" t="s">
        <v>491</v>
      </c>
      <c r="R3" s="327" t="s">
        <v>492</v>
      </c>
    </row>
    <row r="4" spans="1:19" x14ac:dyDescent="0.2">
      <c r="A4" s="329">
        <v>1</v>
      </c>
      <c r="B4" s="330" t="s">
        <v>493</v>
      </c>
      <c r="C4" s="331">
        <v>25</v>
      </c>
      <c r="D4" s="331">
        <v>750</v>
      </c>
      <c r="E4" s="332" t="s">
        <v>494</v>
      </c>
      <c r="F4" s="332" t="s">
        <v>495</v>
      </c>
      <c r="G4" s="332" t="s">
        <v>496</v>
      </c>
      <c r="H4" s="332" t="s">
        <v>497</v>
      </c>
      <c r="I4" s="332" t="s">
        <v>498</v>
      </c>
      <c r="J4" s="332" t="s">
        <v>499</v>
      </c>
      <c r="K4" s="332" t="s">
        <v>500</v>
      </c>
      <c r="L4" s="332" t="s">
        <v>501</v>
      </c>
      <c r="M4" s="332" t="s">
        <v>502</v>
      </c>
      <c r="N4" s="332" t="s">
        <v>503</v>
      </c>
      <c r="O4" s="332" t="s">
        <v>504</v>
      </c>
      <c r="P4" s="332" t="s">
        <v>505</v>
      </c>
      <c r="Q4" s="332" t="s">
        <v>506</v>
      </c>
      <c r="R4" s="332" t="s">
        <v>507</v>
      </c>
    </row>
    <row r="5" spans="1:19" x14ac:dyDescent="0.2">
      <c r="A5" s="329">
        <v>2</v>
      </c>
      <c r="B5" s="330" t="s">
        <v>508</v>
      </c>
      <c r="C5" s="331">
        <v>28</v>
      </c>
      <c r="D5" s="331">
        <v>700</v>
      </c>
      <c r="E5" s="332" t="s">
        <v>499</v>
      </c>
      <c r="F5" s="332" t="s">
        <v>509</v>
      </c>
      <c r="G5" s="332" t="s">
        <v>509</v>
      </c>
      <c r="H5" s="332" t="s">
        <v>510</v>
      </c>
      <c r="I5" s="332" t="s">
        <v>510</v>
      </c>
      <c r="J5" s="332" t="s">
        <v>509</v>
      </c>
      <c r="K5" s="332" t="s">
        <v>510</v>
      </c>
      <c r="L5" s="332" t="s">
        <v>510</v>
      </c>
      <c r="M5" s="332" t="s">
        <v>511</v>
      </c>
      <c r="N5" s="332" t="s">
        <v>512</v>
      </c>
      <c r="O5" s="332" t="s">
        <v>513</v>
      </c>
      <c r="P5" s="332" t="s">
        <v>514</v>
      </c>
      <c r="Q5" s="332" t="s">
        <v>515</v>
      </c>
      <c r="R5" s="332" t="s">
        <v>516</v>
      </c>
    </row>
    <row r="6" spans="1:19" x14ac:dyDescent="0.2">
      <c r="A6" s="329">
        <v>3</v>
      </c>
      <c r="B6" s="330" t="s">
        <v>517</v>
      </c>
      <c r="C6" s="331">
        <v>25</v>
      </c>
      <c r="D6" s="331">
        <v>750</v>
      </c>
      <c r="E6" s="332" t="s">
        <v>518</v>
      </c>
      <c r="F6" s="332" t="s">
        <v>519</v>
      </c>
      <c r="G6" s="332" t="s">
        <v>520</v>
      </c>
      <c r="H6" s="332" t="s">
        <v>521</v>
      </c>
      <c r="I6" s="332" t="s">
        <v>499</v>
      </c>
      <c r="J6" s="332" t="s">
        <v>522</v>
      </c>
      <c r="K6" s="332" t="s">
        <v>523</v>
      </c>
      <c r="L6" s="332" t="s">
        <v>510</v>
      </c>
      <c r="M6" s="332" t="s">
        <v>524</v>
      </c>
      <c r="N6" s="332" t="s">
        <v>525</v>
      </c>
      <c r="O6" s="332" t="s">
        <v>526</v>
      </c>
      <c r="P6" s="332" t="s">
        <v>527</v>
      </c>
      <c r="Q6" s="332" t="s">
        <v>528</v>
      </c>
      <c r="R6" s="332" t="s">
        <v>529</v>
      </c>
    </row>
    <row r="7" spans="1:19" x14ac:dyDescent="0.2">
      <c r="A7" s="329">
        <v>4</v>
      </c>
      <c r="B7" s="330" t="s">
        <v>530</v>
      </c>
      <c r="C7" s="331">
        <v>25</v>
      </c>
      <c r="D7" s="331">
        <v>750</v>
      </c>
      <c r="E7" s="332" t="s">
        <v>531</v>
      </c>
      <c r="F7" s="332" t="s">
        <v>532</v>
      </c>
      <c r="G7" s="332" t="s">
        <v>500</v>
      </c>
      <c r="H7" s="332" t="s">
        <v>494</v>
      </c>
      <c r="I7" s="332" t="s">
        <v>501</v>
      </c>
      <c r="J7" s="332" t="s">
        <v>533</v>
      </c>
      <c r="K7" s="332" t="s">
        <v>521</v>
      </c>
      <c r="L7" s="332" t="s">
        <v>499</v>
      </c>
      <c r="M7" s="332" t="s">
        <v>511</v>
      </c>
      <c r="N7" s="332" t="s">
        <v>534</v>
      </c>
      <c r="O7" s="332" t="s">
        <v>535</v>
      </c>
      <c r="P7" s="332" t="s">
        <v>536</v>
      </c>
      <c r="Q7" s="332" t="s">
        <v>537</v>
      </c>
      <c r="R7" s="332" t="s">
        <v>538</v>
      </c>
    </row>
    <row r="8" spans="1:19" x14ac:dyDescent="0.2">
      <c r="A8" s="329">
        <v>5</v>
      </c>
      <c r="B8" s="330" t="s">
        <v>539</v>
      </c>
      <c r="C8" s="331">
        <v>0</v>
      </c>
      <c r="D8" s="331">
        <v>0</v>
      </c>
      <c r="E8" s="333">
        <v>0</v>
      </c>
      <c r="F8" s="333">
        <v>0</v>
      </c>
      <c r="G8" s="333">
        <v>0</v>
      </c>
      <c r="H8" s="333">
        <v>0</v>
      </c>
      <c r="I8" s="333">
        <v>0</v>
      </c>
      <c r="J8" s="333">
        <v>0</v>
      </c>
      <c r="K8" s="333">
        <v>0</v>
      </c>
      <c r="L8" s="332">
        <v>0</v>
      </c>
      <c r="M8" s="332" t="s">
        <v>540</v>
      </c>
      <c r="N8" s="332" t="s">
        <v>541</v>
      </c>
      <c r="O8" s="332" t="s">
        <v>542</v>
      </c>
      <c r="P8" s="332" t="s">
        <v>543</v>
      </c>
      <c r="Q8" s="332" t="s">
        <v>544</v>
      </c>
      <c r="R8" s="332" t="s">
        <v>533</v>
      </c>
    </row>
    <row r="9" spans="1:19" x14ac:dyDescent="0.2">
      <c r="A9" s="329">
        <v>6</v>
      </c>
      <c r="B9" s="330" t="s">
        <v>545</v>
      </c>
      <c r="C9" s="331">
        <v>25</v>
      </c>
      <c r="D9" s="331">
        <v>755</v>
      </c>
      <c r="E9" s="332" t="s">
        <v>523</v>
      </c>
      <c r="F9" s="332" t="s">
        <v>546</v>
      </c>
      <c r="G9" s="332" t="s">
        <v>547</v>
      </c>
      <c r="H9" s="332" t="s">
        <v>548</v>
      </c>
      <c r="I9" s="332" t="s">
        <v>549</v>
      </c>
      <c r="J9" s="332" t="s">
        <v>550</v>
      </c>
      <c r="K9" s="332" t="s">
        <v>540</v>
      </c>
      <c r="L9" s="332" t="s">
        <v>551</v>
      </c>
      <c r="M9" s="332" t="s">
        <v>552</v>
      </c>
      <c r="N9" s="332" t="s">
        <v>553</v>
      </c>
      <c r="O9" s="332" t="s">
        <v>554</v>
      </c>
      <c r="P9" s="332" t="s">
        <v>555</v>
      </c>
      <c r="Q9" s="332" t="s">
        <v>556</v>
      </c>
      <c r="R9" s="332" t="s">
        <v>557</v>
      </c>
    </row>
    <row r="10" spans="1:19" x14ac:dyDescent="0.2">
      <c r="A10" s="329">
        <v>7</v>
      </c>
      <c r="B10" s="330" t="s">
        <v>558</v>
      </c>
      <c r="C10" s="331">
        <v>23</v>
      </c>
      <c r="D10" s="331">
        <v>660</v>
      </c>
      <c r="E10" s="332" t="s">
        <v>494</v>
      </c>
      <c r="F10" s="332" t="s">
        <v>559</v>
      </c>
      <c r="G10" s="332" t="s">
        <v>560</v>
      </c>
      <c r="H10" s="332" t="s">
        <v>561</v>
      </c>
      <c r="I10" s="332" t="s">
        <v>562</v>
      </c>
      <c r="J10" s="332" t="s">
        <v>499</v>
      </c>
      <c r="K10" s="332" t="s">
        <v>563</v>
      </c>
      <c r="L10" s="332" t="s">
        <v>523</v>
      </c>
      <c r="M10" s="332" t="s">
        <v>564</v>
      </c>
      <c r="N10" s="332" t="s">
        <v>565</v>
      </c>
      <c r="O10" s="332" t="s">
        <v>566</v>
      </c>
      <c r="P10" s="332" t="s">
        <v>567</v>
      </c>
      <c r="Q10" s="332" t="s">
        <v>568</v>
      </c>
      <c r="R10" s="332" t="s">
        <v>547</v>
      </c>
    </row>
    <row r="11" spans="1:19" x14ac:dyDescent="0.2">
      <c r="A11" s="329">
        <v>8</v>
      </c>
      <c r="B11" s="330" t="s">
        <v>569</v>
      </c>
      <c r="C11" s="331">
        <v>25</v>
      </c>
      <c r="D11" s="331">
        <v>750</v>
      </c>
      <c r="E11" s="332" t="s">
        <v>501</v>
      </c>
      <c r="F11" s="332" t="s">
        <v>570</v>
      </c>
      <c r="G11" s="332" t="s">
        <v>571</v>
      </c>
      <c r="H11" s="332" t="s">
        <v>522</v>
      </c>
      <c r="I11" s="332" t="s">
        <v>548</v>
      </c>
      <c r="J11" s="332" t="s">
        <v>516</v>
      </c>
      <c r="K11" s="332" t="s">
        <v>572</v>
      </c>
      <c r="L11" s="332" t="s">
        <v>516</v>
      </c>
      <c r="M11" s="332" t="s">
        <v>511</v>
      </c>
      <c r="N11" s="332" t="s">
        <v>573</v>
      </c>
      <c r="O11" s="332" t="s">
        <v>574</v>
      </c>
      <c r="P11" s="332" t="s">
        <v>575</v>
      </c>
      <c r="Q11" s="332" t="s">
        <v>576</v>
      </c>
      <c r="R11" s="332" t="s">
        <v>577</v>
      </c>
    </row>
    <row r="12" spans="1:19" x14ac:dyDescent="0.2">
      <c r="A12" s="329">
        <v>9</v>
      </c>
      <c r="B12" s="330" t="s">
        <v>578</v>
      </c>
      <c r="C12" s="331">
        <v>25</v>
      </c>
      <c r="D12" s="331">
        <v>750</v>
      </c>
      <c r="E12" s="332" t="s">
        <v>579</v>
      </c>
      <c r="F12" s="332" t="s">
        <v>580</v>
      </c>
      <c r="G12" s="332" t="s">
        <v>552</v>
      </c>
      <c r="H12" s="332" t="s">
        <v>581</v>
      </c>
      <c r="I12" s="332" t="s">
        <v>572</v>
      </c>
      <c r="J12" s="332" t="s">
        <v>532</v>
      </c>
      <c r="K12" s="332" t="s">
        <v>563</v>
      </c>
      <c r="L12" s="332" t="s">
        <v>494</v>
      </c>
      <c r="M12" s="332" t="s">
        <v>582</v>
      </c>
      <c r="N12" s="332" t="s">
        <v>583</v>
      </c>
      <c r="O12" s="332" t="s">
        <v>584</v>
      </c>
      <c r="P12" s="332" t="s">
        <v>585</v>
      </c>
      <c r="Q12" s="332" t="s">
        <v>586</v>
      </c>
      <c r="R12" s="332" t="s">
        <v>587</v>
      </c>
    </row>
    <row r="13" spans="1:19" x14ac:dyDescent="0.2">
      <c r="A13" s="329">
        <v>10</v>
      </c>
      <c r="B13" s="330" t="s">
        <v>588</v>
      </c>
      <c r="C13" s="331">
        <v>25</v>
      </c>
      <c r="D13" s="331">
        <v>750</v>
      </c>
      <c r="E13" s="332" t="s">
        <v>523</v>
      </c>
      <c r="F13" s="332" t="s">
        <v>546</v>
      </c>
      <c r="G13" s="332" t="s">
        <v>497</v>
      </c>
      <c r="H13" s="332" t="s">
        <v>589</v>
      </c>
      <c r="I13" s="332" t="s">
        <v>590</v>
      </c>
      <c r="J13" s="332" t="s">
        <v>540</v>
      </c>
      <c r="K13" s="332" t="s">
        <v>591</v>
      </c>
      <c r="L13" s="332" t="s">
        <v>510</v>
      </c>
      <c r="M13" s="332" t="s">
        <v>592</v>
      </c>
      <c r="N13" s="332" t="s">
        <v>593</v>
      </c>
      <c r="O13" s="332" t="s">
        <v>594</v>
      </c>
      <c r="P13" s="332" t="s">
        <v>595</v>
      </c>
      <c r="Q13" s="332" t="s">
        <v>596</v>
      </c>
      <c r="R13" s="332" t="s">
        <v>597</v>
      </c>
    </row>
    <row r="14" spans="1:19" x14ac:dyDescent="0.2">
      <c r="A14" s="329">
        <v>11</v>
      </c>
      <c r="B14" s="330" t="s">
        <v>598</v>
      </c>
      <c r="C14" s="331">
        <v>26</v>
      </c>
      <c r="D14" s="331">
        <v>700</v>
      </c>
      <c r="E14" s="332" t="s">
        <v>551</v>
      </c>
      <c r="F14" s="332" t="s">
        <v>599</v>
      </c>
      <c r="G14" s="332" t="s">
        <v>600</v>
      </c>
      <c r="H14" s="332" t="s">
        <v>494</v>
      </c>
      <c r="I14" s="332" t="s">
        <v>601</v>
      </c>
      <c r="J14" s="332" t="s">
        <v>501</v>
      </c>
      <c r="K14" s="332" t="s">
        <v>602</v>
      </c>
      <c r="L14" s="332" t="s">
        <v>603</v>
      </c>
      <c r="M14" s="332" t="s">
        <v>604</v>
      </c>
      <c r="N14" s="332" t="s">
        <v>605</v>
      </c>
      <c r="O14" s="332" t="s">
        <v>606</v>
      </c>
      <c r="P14" s="332" t="s">
        <v>607</v>
      </c>
      <c r="Q14" s="332" t="s">
        <v>608</v>
      </c>
      <c r="R14" s="332" t="s">
        <v>609</v>
      </c>
    </row>
    <row r="15" spans="1:19" x14ac:dyDescent="0.2">
      <c r="A15" s="329">
        <v>12</v>
      </c>
      <c r="B15" s="330" t="s">
        <v>610</v>
      </c>
      <c r="C15" s="331">
        <v>23</v>
      </c>
      <c r="D15" s="331">
        <v>550</v>
      </c>
      <c r="E15" s="332" t="s">
        <v>501</v>
      </c>
      <c r="F15" s="332" t="s">
        <v>611</v>
      </c>
      <c r="G15" s="332" t="s">
        <v>612</v>
      </c>
      <c r="H15" s="332" t="s">
        <v>521</v>
      </c>
      <c r="I15" s="332" t="s">
        <v>521</v>
      </c>
      <c r="J15" s="332" t="s">
        <v>531</v>
      </c>
      <c r="K15" s="332" t="s">
        <v>520</v>
      </c>
      <c r="L15" s="332" t="s">
        <v>613</v>
      </c>
      <c r="M15" s="332" t="s">
        <v>614</v>
      </c>
      <c r="N15" s="332" t="s">
        <v>615</v>
      </c>
      <c r="O15" s="332" t="s">
        <v>616</v>
      </c>
      <c r="P15" s="332" t="s">
        <v>617</v>
      </c>
      <c r="Q15" s="332" t="s">
        <v>618</v>
      </c>
      <c r="R15" s="332" t="s">
        <v>498</v>
      </c>
    </row>
    <row r="16" spans="1:19" x14ac:dyDescent="0.2">
      <c r="A16" s="329">
        <v>13</v>
      </c>
      <c r="B16" s="330" t="s">
        <v>619</v>
      </c>
      <c r="C16" s="331">
        <v>18</v>
      </c>
      <c r="D16" s="331">
        <v>630</v>
      </c>
      <c r="E16" s="332" t="s">
        <v>501</v>
      </c>
      <c r="F16" s="332" t="s">
        <v>620</v>
      </c>
      <c r="G16" s="332" t="s">
        <v>546</v>
      </c>
      <c r="H16" s="332" t="s">
        <v>591</v>
      </c>
      <c r="I16" s="332" t="s">
        <v>621</v>
      </c>
      <c r="J16" s="332" t="s">
        <v>622</v>
      </c>
      <c r="K16" s="332" t="s">
        <v>613</v>
      </c>
      <c r="L16" s="332" t="s">
        <v>579</v>
      </c>
      <c r="M16" s="332" t="s">
        <v>612</v>
      </c>
      <c r="N16" s="332" t="s">
        <v>623</v>
      </c>
      <c r="O16" s="332" t="s">
        <v>624</v>
      </c>
      <c r="P16" s="332" t="s">
        <v>625</v>
      </c>
      <c r="Q16" s="332" t="s">
        <v>626</v>
      </c>
      <c r="R16" s="332" t="s">
        <v>627</v>
      </c>
    </row>
    <row r="17" spans="1:18" x14ac:dyDescent="0.2">
      <c r="A17" s="329">
        <v>14</v>
      </c>
      <c r="B17" s="330" t="s">
        <v>628</v>
      </c>
      <c r="C17" s="331">
        <v>25</v>
      </c>
      <c r="D17" s="331">
        <v>750</v>
      </c>
      <c r="E17" s="332" t="s">
        <v>494</v>
      </c>
      <c r="F17" s="332" t="s">
        <v>629</v>
      </c>
      <c r="G17" s="332" t="s">
        <v>630</v>
      </c>
      <c r="H17" s="332" t="s">
        <v>631</v>
      </c>
      <c r="I17" s="332" t="s">
        <v>519</v>
      </c>
      <c r="J17" s="332" t="s">
        <v>501</v>
      </c>
      <c r="K17" s="332" t="s">
        <v>632</v>
      </c>
      <c r="L17" s="332" t="s">
        <v>531</v>
      </c>
      <c r="M17" s="332" t="s">
        <v>581</v>
      </c>
      <c r="N17" s="332" t="s">
        <v>633</v>
      </c>
      <c r="O17" s="332" t="s">
        <v>634</v>
      </c>
      <c r="P17" s="332" t="s">
        <v>635</v>
      </c>
      <c r="Q17" s="332" t="s">
        <v>636</v>
      </c>
      <c r="R17" s="332" t="s">
        <v>531</v>
      </c>
    </row>
    <row r="18" spans="1:18" x14ac:dyDescent="0.2">
      <c r="A18" s="329">
        <v>15</v>
      </c>
      <c r="B18" s="330" t="s">
        <v>637</v>
      </c>
      <c r="C18" s="331">
        <v>25</v>
      </c>
      <c r="D18" s="331">
        <v>750</v>
      </c>
      <c r="E18" s="332" t="s">
        <v>501</v>
      </c>
      <c r="F18" s="332" t="s">
        <v>638</v>
      </c>
      <c r="G18" s="332" t="s">
        <v>638</v>
      </c>
      <c r="H18" s="332" t="s">
        <v>510</v>
      </c>
      <c r="I18" s="332" t="s">
        <v>639</v>
      </c>
      <c r="J18" s="332" t="s">
        <v>640</v>
      </c>
      <c r="K18" s="332" t="s">
        <v>641</v>
      </c>
      <c r="L18" s="332" t="s">
        <v>510</v>
      </c>
      <c r="M18" s="332" t="s">
        <v>621</v>
      </c>
      <c r="N18" s="332" t="s">
        <v>642</v>
      </c>
      <c r="O18" s="332" t="s">
        <v>643</v>
      </c>
      <c r="P18" s="332" t="s">
        <v>644</v>
      </c>
      <c r="Q18" s="332" t="s">
        <v>645</v>
      </c>
      <c r="R18" s="332" t="s">
        <v>646</v>
      </c>
    </row>
    <row r="19" spans="1:18" x14ac:dyDescent="0.2">
      <c r="A19" s="329">
        <v>16</v>
      </c>
      <c r="B19" s="330" t="s">
        <v>647</v>
      </c>
      <c r="C19" s="331">
        <v>30</v>
      </c>
      <c r="D19" s="331">
        <v>750</v>
      </c>
      <c r="E19" s="332" t="s">
        <v>523</v>
      </c>
      <c r="F19" s="332" t="s">
        <v>648</v>
      </c>
      <c r="G19" s="332" t="s">
        <v>649</v>
      </c>
      <c r="H19" s="332" t="s">
        <v>522</v>
      </c>
      <c r="I19" s="332" t="s">
        <v>650</v>
      </c>
      <c r="J19" s="332" t="s">
        <v>651</v>
      </c>
      <c r="K19" s="332" t="s">
        <v>652</v>
      </c>
      <c r="L19" s="332" t="s">
        <v>501</v>
      </c>
      <c r="M19" s="332" t="s">
        <v>653</v>
      </c>
      <c r="N19" s="332" t="s">
        <v>654</v>
      </c>
      <c r="O19" s="332" t="s">
        <v>655</v>
      </c>
      <c r="P19" s="332" t="s">
        <v>656</v>
      </c>
      <c r="Q19" s="332" t="s">
        <v>657</v>
      </c>
      <c r="R19" s="332" t="s">
        <v>640</v>
      </c>
    </row>
    <row r="20" spans="1:18" x14ac:dyDescent="0.2">
      <c r="A20" s="329">
        <v>17</v>
      </c>
      <c r="B20" s="330" t="s">
        <v>658</v>
      </c>
      <c r="C20" s="331">
        <v>30</v>
      </c>
      <c r="D20" s="331">
        <v>750</v>
      </c>
      <c r="E20" s="332" t="s">
        <v>501</v>
      </c>
      <c r="F20" s="332" t="s">
        <v>659</v>
      </c>
      <c r="G20" s="332" t="s">
        <v>614</v>
      </c>
      <c r="H20" s="332" t="s">
        <v>660</v>
      </c>
      <c r="I20" s="332" t="s">
        <v>591</v>
      </c>
      <c r="J20" s="332" t="s">
        <v>661</v>
      </c>
      <c r="K20" s="332" t="s">
        <v>641</v>
      </c>
      <c r="L20" s="332" t="s">
        <v>510</v>
      </c>
      <c r="M20" s="332" t="s">
        <v>662</v>
      </c>
      <c r="N20" s="332" t="s">
        <v>663</v>
      </c>
      <c r="O20" s="332" t="s">
        <v>664</v>
      </c>
      <c r="P20" s="332" t="s">
        <v>665</v>
      </c>
      <c r="Q20" s="332" t="s">
        <v>666</v>
      </c>
      <c r="R20" s="332" t="s">
        <v>510</v>
      </c>
    </row>
    <row r="21" spans="1:18" x14ac:dyDescent="0.2">
      <c r="A21" s="329">
        <v>18</v>
      </c>
      <c r="B21" s="330" t="s">
        <v>667</v>
      </c>
      <c r="C21" s="331">
        <v>25</v>
      </c>
      <c r="D21" s="331">
        <v>750</v>
      </c>
      <c r="E21" s="332" t="s">
        <v>531</v>
      </c>
      <c r="F21" s="332" t="s">
        <v>668</v>
      </c>
      <c r="G21" s="332" t="s">
        <v>509</v>
      </c>
      <c r="H21" s="332" t="s">
        <v>669</v>
      </c>
      <c r="I21" s="332" t="s">
        <v>519</v>
      </c>
      <c r="J21" s="332" t="s">
        <v>510</v>
      </c>
      <c r="K21" s="332" t="s">
        <v>639</v>
      </c>
      <c r="L21" s="332" t="s">
        <v>499</v>
      </c>
      <c r="M21" s="332" t="s">
        <v>540</v>
      </c>
      <c r="N21" s="332" t="s">
        <v>655</v>
      </c>
      <c r="O21" s="332" t="s">
        <v>670</v>
      </c>
      <c r="P21" s="332" t="s">
        <v>671</v>
      </c>
      <c r="Q21" s="332" t="s">
        <v>672</v>
      </c>
      <c r="R21" s="332" t="s">
        <v>673</v>
      </c>
    </row>
    <row r="22" spans="1:18" x14ac:dyDescent="0.2">
      <c r="A22" s="329">
        <v>19</v>
      </c>
      <c r="B22" s="330" t="s">
        <v>674</v>
      </c>
      <c r="C22" s="331">
        <v>25</v>
      </c>
      <c r="D22" s="331">
        <v>750</v>
      </c>
      <c r="E22" s="332" t="s">
        <v>523</v>
      </c>
      <c r="F22" s="332" t="s">
        <v>675</v>
      </c>
      <c r="G22" s="332" t="s">
        <v>662</v>
      </c>
      <c r="H22" s="332" t="s">
        <v>646</v>
      </c>
      <c r="I22" s="332" t="s">
        <v>516</v>
      </c>
      <c r="J22" s="332" t="s">
        <v>571</v>
      </c>
      <c r="K22" s="332" t="s">
        <v>638</v>
      </c>
      <c r="L22" s="332" t="s">
        <v>499</v>
      </c>
      <c r="M22" s="332" t="s">
        <v>532</v>
      </c>
      <c r="N22" s="332" t="s">
        <v>676</v>
      </c>
      <c r="O22" s="332" t="s">
        <v>677</v>
      </c>
      <c r="P22" s="332" t="s">
        <v>678</v>
      </c>
      <c r="Q22" s="332" t="s">
        <v>679</v>
      </c>
      <c r="R22" s="332" t="s">
        <v>680</v>
      </c>
    </row>
    <row r="23" spans="1:18" x14ac:dyDescent="0.2">
      <c r="A23" s="329">
        <v>20</v>
      </c>
      <c r="B23" s="330" t="s">
        <v>681</v>
      </c>
      <c r="C23" s="331">
        <v>25</v>
      </c>
      <c r="D23" s="331">
        <v>750</v>
      </c>
      <c r="E23" s="332" t="s">
        <v>501</v>
      </c>
      <c r="F23" s="332" t="s">
        <v>587</v>
      </c>
      <c r="G23" s="332" t="s">
        <v>652</v>
      </c>
      <c r="H23" s="332" t="s">
        <v>548</v>
      </c>
      <c r="I23" s="332" t="s">
        <v>501</v>
      </c>
      <c r="J23" s="332" t="s">
        <v>511</v>
      </c>
      <c r="K23" s="332" t="s">
        <v>533</v>
      </c>
      <c r="L23" s="332" t="s">
        <v>510</v>
      </c>
      <c r="M23" s="332" t="s">
        <v>682</v>
      </c>
      <c r="N23" s="332" t="s">
        <v>683</v>
      </c>
      <c r="O23" s="332" t="s">
        <v>684</v>
      </c>
      <c r="P23" s="332" t="s">
        <v>685</v>
      </c>
      <c r="Q23" s="332" t="s">
        <v>686</v>
      </c>
      <c r="R23" s="332" t="s">
        <v>687</v>
      </c>
    </row>
    <row r="24" spans="1:18" x14ac:dyDescent="0.2">
      <c r="A24" s="329">
        <v>21</v>
      </c>
      <c r="B24" s="330" t="s">
        <v>688</v>
      </c>
      <c r="C24" s="331">
        <v>25</v>
      </c>
      <c r="D24" s="331">
        <v>750</v>
      </c>
      <c r="E24" s="332" t="s">
        <v>518</v>
      </c>
      <c r="F24" s="332" t="s">
        <v>689</v>
      </c>
      <c r="G24" s="332" t="s">
        <v>516</v>
      </c>
      <c r="H24" s="332" t="s">
        <v>500</v>
      </c>
      <c r="I24" s="332" t="s">
        <v>521</v>
      </c>
      <c r="J24" s="332" t="s">
        <v>518</v>
      </c>
      <c r="K24" s="332" t="s">
        <v>538</v>
      </c>
      <c r="L24" s="332" t="s">
        <v>639</v>
      </c>
      <c r="M24" s="332" t="s">
        <v>690</v>
      </c>
      <c r="N24" s="332" t="s">
        <v>691</v>
      </c>
      <c r="O24" s="332" t="s">
        <v>692</v>
      </c>
      <c r="P24" s="332" t="s">
        <v>693</v>
      </c>
      <c r="Q24" s="332" t="s">
        <v>694</v>
      </c>
      <c r="R24" s="332" t="s">
        <v>540</v>
      </c>
    </row>
    <row r="25" spans="1:18" x14ac:dyDescent="0.2">
      <c r="A25" s="329">
        <v>22</v>
      </c>
      <c r="B25" s="330" t="s">
        <v>695</v>
      </c>
      <c r="C25" s="331">
        <v>24</v>
      </c>
      <c r="D25" s="331">
        <v>680</v>
      </c>
      <c r="E25" s="332" t="s">
        <v>523</v>
      </c>
      <c r="F25" s="332" t="s">
        <v>696</v>
      </c>
      <c r="G25" s="332" t="s">
        <v>697</v>
      </c>
      <c r="H25" s="332" t="s">
        <v>698</v>
      </c>
      <c r="I25" s="332" t="s">
        <v>699</v>
      </c>
      <c r="J25" s="332" t="s">
        <v>498</v>
      </c>
      <c r="K25" s="332" t="s">
        <v>570</v>
      </c>
      <c r="L25" s="332" t="s">
        <v>510</v>
      </c>
      <c r="M25" s="332" t="s">
        <v>700</v>
      </c>
      <c r="N25" s="332" t="s">
        <v>701</v>
      </c>
      <c r="O25" s="332" t="s">
        <v>702</v>
      </c>
      <c r="P25" s="332" t="s">
        <v>703</v>
      </c>
      <c r="Q25" s="332" t="s">
        <v>704</v>
      </c>
      <c r="R25" s="332" t="s">
        <v>501</v>
      </c>
    </row>
    <row r="26" spans="1:18" x14ac:dyDescent="0.2">
      <c r="A26" s="329">
        <v>23</v>
      </c>
      <c r="B26" s="330" t="s">
        <v>705</v>
      </c>
      <c r="C26" s="331">
        <v>25</v>
      </c>
      <c r="D26" s="331">
        <v>750</v>
      </c>
      <c r="E26" s="332" t="s">
        <v>518</v>
      </c>
      <c r="F26" s="332" t="s">
        <v>706</v>
      </c>
      <c r="G26" s="332" t="s">
        <v>699</v>
      </c>
      <c r="H26" s="332" t="s">
        <v>707</v>
      </c>
      <c r="I26" s="332" t="s">
        <v>501</v>
      </c>
      <c r="J26" s="332" t="s">
        <v>651</v>
      </c>
      <c r="K26" s="332" t="s">
        <v>687</v>
      </c>
      <c r="L26" s="332" t="s">
        <v>501</v>
      </c>
      <c r="M26" s="332" t="s">
        <v>708</v>
      </c>
      <c r="N26" s="332" t="s">
        <v>709</v>
      </c>
      <c r="O26" s="332" t="s">
        <v>710</v>
      </c>
      <c r="P26" s="332" t="s">
        <v>711</v>
      </c>
      <c r="Q26" s="332" t="s">
        <v>712</v>
      </c>
      <c r="R26" s="332" t="s">
        <v>706</v>
      </c>
    </row>
    <row r="27" spans="1:18" x14ac:dyDescent="0.2">
      <c r="A27" s="329">
        <v>24</v>
      </c>
      <c r="B27" s="330" t="s">
        <v>713</v>
      </c>
      <c r="C27" s="331">
        <v>25</v>
      </c>
      <c r="D27" s="331">
        <v>750</v>
      </c>
      <c r="E27" s="332" t="s">
        <v>531</v>
      </c>
      <c r="F27" s="332" t="s">
        <v>689</v>
      </c>
      <c r="G27" s="332" t="s">
        <v>589</v>
      </c>
      <c r="H27" s="332" t="s">
        <v>714</v>
      </c>
      <c r="I27" s="332" t="s">
        <v>551</v>
      </c>
      <c r="J27" s="332" t="s">
        <v>661</v>
      </c>
      <c r="K27" s="332" t="s">
        <v>715</v>
      </c>
      <c r="L27" s="332" t="s">
        <v>716</v>
      </c>
      <c r="M27" s="332" t="s">
        <v>717</v>
      </c>
      <c r="N27" s="332" t="s">
        <v>718</v>
      </c>
      <c r="O27" s="332" t="s">
        <v>719</v>
      </c>
      <c r="P27" s="332" t="s">
        <v>720</v>
      </c>
      <c r="Q27" s="332" t="s">
        <v>721</v>
      </c>
      <c r="R27" s="332" t="s">
        <v>722</v>
      </c>
    </row>
    <row r="28" spans="1:18" x14ac:dyDescent="0.2">
      <c r="A28" s="329">
        <v>25</v>
      </c>
      <c r="B28" s="330" t="s">
        <v>723</v>
      </c>
      <c r="C28" s="331">
        <v>25</v>
      </c>
      <c r="D28" s="331">
        <v>750</v>
      </c>
      <c r="E28" s="332" t="s">
        <v>531</v>
      </c>
      <c r="F28" s="332" t="s">
        <v>614</v>
      </c>
      <c r="G28" s="332" t="s">
        <v>613</v>
      </c>
      <c r="H28" s="332" t="s">
        <v>715</v>
      </c>
      <c r="I28" s="332" t="s">
        <v>715</v>
      </c>
      <c r="J28" s="332" t="s">
        <v>518</v>
      </c>
      <c r="K28" s="332" t="s">
        <v>590</v>
      </c>
      <c r="L28" s="332" t="s">
        <v>548</v>
      </c>
      <c r="M28" s="332" t="s">
        <v>592</v>
      </c>
      <c r="N28" s="332" t="s">
        <v>724</v>
      </c>
      <c r="O28" s="332" t="s">
        <v>725</v>
      </c>
      <c r="P28" s="332" t="s">
        <v>726</v>
      </c>
      <c r="Q28" s="332" t="s">
        <v>727</v>
      </c>
      <c r="R28" s="332" t="s">
        <v>728</v>
      </c>
    </row>
    <row r="29" spans="1:18" x14ac:dyDescent="0.2">
      <c r="A29" s="329">
        <v>26</v>
      </c>
      <c r="B29" s="330" t="s">
        <v>729</v>
      </c>
      <c r="C29" s="331">
        <v>25</v>
      </c>
      <c r="D29" s="331">
        <v>750</v>
      </c>
      <c r="E29" s="332" t="s">
        <v>501</v>
      </c>
      <c r="F29" s="332" t="s">
        <v>730</v>
      </c>
      <c r="G29" s="332" t="s">
        <v>571</v>
      </c>
      <c r="H29" s="332" t="s">
        <v>731</v>
      </c>
      <c r="I29" s="332" t="s">
        <v>732</v>
      </c>
      <c r="J29" s="332" t="s">
        <v>510</v>
      </c>
      <c r="K29" s="332" t="s">
        <v>733</v>
      </c>
      <c r="L29" s="332" t="s">
        <v>499</v>
      </c>
      <c r="M29" s="332" t="s">
        <v>532</v>
      </c>
      <c r="N29" s="332" t="s">
        <v>734</v>
      </c>
      <c r="O29" s="332" t="s">
        <v>735</v>
      </c>
      <c r="P29" s="332" t="s">
        <v>736</v>
      </c>
      <c r="Q29" s="332" t="s">
        <v>737</v>
      </c>
      <c r="R29" s="332" t="s">
        <v>690</v>
      </c>
    </row>
    <row r="30" spans="1:18" x14ac:dyDescent="0.2">
      <c r="A30" s="329">
        <v>27</v>
      </c>
      <c r="B30" s="330" t="s">
        <v>738</v>
      </c>
      <c r="C30" s="331">
        <v>25</v>
      </c>
      <c r="D30" s="331">
        <v>750</v>
      </c>
      <c r="E30" s="332" t="s">
        <v>523</v>
      </c>
      <c r="F30" s="332" t="s">
        <v>739</v>
      </c>
      <c r="G30" s="332" t="s">
        <v>640</v>
      </c>
      <c r="H30" s="332" t="s">
        <v>564</v>
      </c>
      <c r="I30" s="332" t="s">
        <v>550</v>
      </c>
      <c r="J30" s="332" t="s">
        <v>622</v>
      </c>
      <c r="K30" s="332" t="s">
        <v>673</v>
      </c>
      <c r="L30" s="332" t="s">
        <v>531</v>
      </c>
      <c r="M30" s="332" t="s">
        <v>740</v>
      </c>
      <c r="N30" s="332" t="s">
        <v>741</v>
      </c>
      <c r="O30" s="332" t="s">
        <v>742</v>
      </c>
      <c r="P30" s="332" t="s">
        <v>743</v>
      </c>
      <c r="Q30" s="332" t="s">
        <v>744</v>
      </c>
      <c r="R30" s="332" t="s">
        <v>745</v>
      </c>
    </row>
    <row r="31" spans="1:18" x14ac:dyDescent="0.2">
      <c r="A31" s="329">
        <v>28</v>
      </c>
      <c r="B31" s="330" t="s">
        <v>746</v>
      </c>
      <c r="C31" s="331">
        <v>25</v>
      </c>
      <c r="D31" s="331">
        <v>750</v>
      </c>
      <c r="E31" s="332" t="s">
        <v>531</v>
      </c>
      <c r="F31" s="332" t="s">
        <v>614</v>
      </c>
      <c r="G31" s="332" t="s">
        <v>613</v>
      </c>
      <c r="H31" s="332" t="s">
        <v>715</v>
      </c>
      <c r="I31" s="332" t="s">
        <v>501</v>
      </c>
      <c r="J31" s="332" t="s">
        <v>550</v>
      </c>
      <c r="K31" s="332" t="s">
        <v>613</v>
      </c>
      <c r="L31" s="332" t="s">
        <v>531</v>
      </c>
      <c r="M31" s="332" t="s">
        <v>700</v>
      </c>
      <c r="N31" s="332" t="s">
        <v>747</v>
      </c>
      <c r="O31" s="332" t="s">
        <v>748</v>
      </c>
      <c r="P31" s="332" t="s">
        <v>749</v>
      </c>
      <c r="Q31" s="332" t="s">
        <v>750</v>
      </c>
      <c r="R31" s="332" t="s">
        <v>510</v>
      </c>
    </row>
    <row r="32" spans="1:18" x14ac:dyDescent="0.2">
      <c r="A32" s="329">
        <v>29</v>
      </c>
      <c r="B32" s="330" t="s">
        <v>751</v>
      </c>
      <c r="C32" s="331">
        <v>28</v>
      </c>
      <c r="D32" s="331">
        <v>750</v>
      </c>
      <c r="E32" s="332" t="s">
        <v>577</v>
      </c>
      <c r="F32" s="332" t="s">
        <v>752</v>
      </c>
      <c r="G32" s="332" t="s">
        <v>753</v>
      </c>
      <c r="H32" s="332" t="s">
        <v>754</v>
      </c>
      <c r="I32" s="332" t="s">
        <v>715</v>
      </c>
      <c r="J32" s="332" t="s">
        <v>755</v>
      </c>
      <c r="K32" s="332" t="s">
        <v>756</v>
      </c>
      <c r="L32" s="332" t="s">
        <v>577</v>
      </c>
      <c r="M32" s="332" t="s">
        <v>697</v>
      </c>
      <c r="N32" s="332" t="s">
        <v>757</v>
      </c>
      <c r="O32" s="332" t="s">
        <v>758</v>
      </c>
      <c r="P32" s="332" t="s">
        <v>759</v>
      </c>
      <c r="Q32" s="332" t="s">
        <v>760</v>
      </c>
      <c r="R32" s="332" t="s">
        <v>548</v>
      </c>
    </row>
    <row r="33" spans="1:18" x14ac:dyDescent="0.2">
      <c r="A33" s="329">
        <v>30</v>
      </c>
      <c r="B33" s="330" t="s">
        <v>761</v>
      </c>
      <c r="C33" s="331">
        <v>25</v>
      </c>
      <c r="D33" s="331">
        <v>750</v>
      </c>
      <c r="E33" s="332" t="s">
        <v>518</v>
      </c>
      <c r="F33" s="332" t="s">
        <v>762</v>
      </c>
      <c r="G33" s="332" t="s">
        <v>589</v>
      </c>
      <c r="H33" s="332" t="s">
        <v>622</v>
      </c>
      <c r="I33" s="332" t="s">
        <v>551</v>
      </c>
      <c r="J33" s="332" t="s">
        <v>763</v>
      </c>
      <c r="K33" s="332" t="s">
        <v>603</v>
      </c>
      <c r="L33" s="332" t="s">
        <v>499</v>
      </c>
      <c r="M33" s="332" t="s">
        <v>730</v>
      </c>
      <c r="N33" s="332" t="s">
        <v>764</v>
      </c>
      <c r="O33" s="332" t="s">
        <v>765</v>
      </c>
      <c r="P33" s="332" t="s">
        <v>766</v>
      </c>
      <c r="Q33" s="332" t="s">
        <v>767</v>
      </c>
      <c r="R33" s="332" t="s">
        <v>590</v>
      </c>
    </row>
    <row r="34" spans="1:18" x14ac:dyDescent="0.2">
      <c r="A34" s="329">
        <v>31</v>
      </c>
      <c r="B34" s="330" t="s">
        <v>768</v>
      </c>
      <c r="C34" s="331">
        <v>25</v>
      </c>
      <c r="D34" s="331">
        <v>750</v>
      </c>
      <c r="E34" s="332" t="s">
        <v>579</v>
      </c>
      <c r="F34" s="332" t="s">
        <v>769</v>
      </c>
      <c r="G34" s="332" t="s">
        <v>706</v>
      </c>
      <c r="H34" s="332" t="s">
        <v>755</v>
      </c>
      <c r="I34" s="332" t="s">
        <v>577</v>
      </c>
      <c r="J34" s="332" t="s">
        <v>613</v>
      </c>
      <c r="K34" s="332" t="s">
        <v>597</v>
      </c>
      <c r="L34" s="332" t="s">
        <v>548</v>
      </c>
      <c r="M34" s="332" t="s">
        <v>717</v>
      </c>
      <c r="N34" s="332" t="s">
        <v>770</v>
      </c>
      <c r="O34" s="332" t="s">
        <v>771</v>
      </c>
      <c r="P34" s="332" t="s">
        <v>772</v>
      </c>
      <c r="Q34" s="332" t="s">
        <v>773</v>
      </c>
      <c r="R34" s="332" t="s">
        <v>774</v>
      </c>
    </row>
    <row r="35" spans="1:18" x14ac:dyDescent="0.2">
      <c r="A35" s="329">
        <v>32</v>
      </c>
      <c r="B35" s="330" t="s">
        <v>775</v>
      </c>
      <c r="C35" s="331">
        <v>25</v>
      </c>
      <c r="D35" s="331">
        <v>750</v>
      </c>
      <c r="E35" s="332" t="s">
        <v>501</v>
      </c>
      <c r="F35" s="332" t="s">
        <v>659</v>
      </c>
      <c r="G35" s="332" t="s">
        <v>659</v>
      </c>
      <c r="H35" s="332" t="s">
        <v>510</v>
      </c>
      <c r="I35" s="332" t="s">
        <v>523</v>
      </c>
      <c r="J35" s="332" t="s">
        <v>733</v>
      </c>
      <c r="K35" s="332" t="s">
        <v>715</v>
      </c>
      <c r="L35" s="332" t="s">
        <v>531</v>
      </c>
      <c r="M35" s="332" t="s">
        <v>730</v>
      </c>
      <c r="N35" s="332" t="s">
        <v>776</v>
      </c>
      <c r="O35" s="332" t="s">
        <v>777</v>
      </c>
      <c r="P35" s="332" t="s">
        <v>778</v>
      </c>
      <c r="Q35" s="332" t="s">
        <v>779</v>
      </c>
      <c r="R35" s="332" t="s">
        <v>780</v>
      </c>
    </row>
    <row r="36" spans="1:18" x14ac:dyDescent="0.2">
      <c r="A36" s="329">
        <v>33</v>
      </c>
      <c r="B36" s="330" t="s">
        <v>781</v>
      </c>
      <c r="C36" s="331">
        <v>30</v>
      </c>
      <c r="D36" s="331">
        <v>750</v>
      </c>
      <c r="E36" s="332" t="s">
        <v>639</v>
      </c>
      <c r="F36" s="332" t="s">
        <v>782</v>
      </c>
      <c r="G36" s="332" t="s">
        <v>552</v>
      </c>
      <c r="H36" s="332" t="s">
        <v>740</v>
      </c>
      <c r="I36" s="332" t="s">
        <v>690</v>
      </c>
      <c r="J36" s="332" t="s">
        <v>510</v>
      </c>
      <c r="K36" s="332" t="s">
        <v>754</v>
      </c>
      <c r="L36" s="332" t="s">
        <v>548</v>
      </c>
      <c r="M36" s="332" t="s">
        <v>783</v>
      </c>
      <c r="N36" s="332" t="s">
        <v>784</v>
      </c>
      <c r="O36" s="332" t="s">
        <v>785</v>
      </c>
      <c r="P36" s="332" t="s">
        <v>786</v>
      </c>
      <c r="Q36" s="332" t="s">
        <v>787</v>
      </c>
      <c r="R36" s="332" t="s">
        <v>788</v>
      </c>
    </row>
    <row r="37" spans="1:18" ht="23.25" x14ac:dyDescent="0.2">
      <c r="A37" s="329">
        <v>34</v>
      </c>
      <c r="B37" s="334" t="s">
        <v>789</v>
      </c>
      <c r="C37" s="331">
        <v>26</v>
      </c>
      <c r="D37" s="331">
        <v>780</v>
      </c>
      <c r="E37" s="332" t="s">
        <v>551</v>
      </c>
      <c r="F37" s="332" t="s">
        <v>790</v>
      </c>
      <c r="G37" s="332" t="s">
        <v>579</v>
      </c>
      <c r="H37" s="332" t="s">
        <v>791</v>
      </c>
      <c r="I37" s="332" t="s">
        <v>669</v>
      </c>
      <c r="J37" s="332" t="s">
        <v>792</v>
      </c>
      <c r="K37" s="332" t="s">
        <v>793</v>
      </c>
      <c r="L37" s="332" t="s">
        <v>639</v>
      </c>
      <c r="M37" s="332" t="s">
        <v>794</v>
      </c>
      <c r="N37" s="332" t="s">
        <v>795</v>
      </c>
      <c r="O37" s="332" t="s">
        <v>796</v>
      </c>
      <c r="P37" s="332" t="s">
        <v>797</v>
      </c>
      <c r="Q37" s="332" t="s">
        <v>798</v>
      </c>
      <c r="R37" s="332" t="s">
        <v>799</v>
      </c>
    </row>
    <row r="38" spans="1:18" ht="23.25" x14ac:dyDescent="0.2">
      <c r="A38" s="329">
        <v>35</v>
      </c>
      <c r="B38" s="334" t="s">
        <v>800</v>
      </c>
      <c r="C38" s="331">
        <v>22</v>
      </c>
      <c r="D38" s="331">
        <v>650</v>
      </c>
      <c r="E38" s="332" t="s">
        <v>518</v>
      </c>
      <c r="F38" s="332" t="s">
        <v>507</v>
      </c>
      <c r="G38" s="332" t="s">
        <v>801</v>
      </c>
      <c r="H38" s="332" t="s">
        <v>650</v>
      </c>
      <c r="I38" s="332" t="s">
        <v>561</v>
      </c>
      <c r="J38" s="332" t="s">
        <v>716</v>
      </c>
      <c r="K38" s="332" t="s">
        <v>591</v>
      </c>
      <c r="L38" s="332" t="s">
        <v>548</v>
      </c>
      <c r="M38" s="332" t="s">
        <v>753</v>
      </c>
      <c r="N38" s="332" t="s">
        <v>802</v>
      </c>
      <c r="O38" s="332" t="s">
        <v>803</v>
      </c>
      <c r="P38" s="332" t="s">
        <v>804</v>
      </c>
      <c r="Q38" s="332" t="s">
        <v>805</v>
      </c>
      <c r="R38" s="332" t="s">
        <v>806</v>
      </c>
    </row>
    <row r="39" spans="1:18" x14ac:dyDescent="0.2">
      <c r="A39" s="329">
        <v>36</v>
      </c>
      <c r="B39" s="334" t="s">
        <v>807</v>
      </c>
      <c r="C39" s="331">
        <v>25</v>
      </c>
      <c r="D39" s="331">
        <v>750</v>
      </c>
      <c r="E39" s="332" t="s">
        <v>501</v>
      </c>
      <c r="F39" s="332" t="s">
        <v>740</v>
      </c>
      <c r="G39" s="332" t="s">
        <v>717</v>
      </c>
      <c r="H39" s="332" t="s">
        <v>660</v>
      </c>
      <c r="I39" s="332" t="s">
        <v>699</v>
      </c>
      <c r="J39" s="332" t="s">
        <v>518</v>
      </c>
      <c r="K39" s="332" t="s">
        <v>808</v>
      </c>
      <c r="L39" s="332" t="s">
        <v>531</v>
      </c>
      <c r="M39" s="332" t="s">
        <v>809</v>
      </c>
      <c r="N39" s="332" t="s">
        <v>810</v>
      </c>
      <c r="O39" s="332" t="s">
        <v>811</v>
      </c>
      <c r="P39" s="332" t="s">
        <v>812</v>
      </c>
      <c r="Q39" s="332" t="s">
        <v>813</v>
      </c>
      <c r="R39" s="332" t="s">
        <v>563</v>
      </c>
    </row>
    <row r="40" spans="1:18" x14ac:dyDescent="0.2">
      <c r="A40" s="329">
        <v>37</v>
      </c>
      <c r="B40" s="334" t="s">
        <v>814</v>
      </c>
      <c r="C40" s="331">
        <v>20</v>
      </c>
      <c r="D40" s="331">
        <v>600</v>
      </c>
      <c r="E40" s="332" t="s">
        <v>531</v>
      </c>
      <c r="F40" s="332" t="s">
        <v>815</v>
      </c>
      <c r="G40" s="332" t="s">
        <v>815</v>
      </c>
      <c r="H40" s="332" t="s">
        <v>510</v>
      </c>
      <c r="I40" s="332" t="s">
        <v>792</v>
      </c>
      <c r="J40" s="332" t="s">
        <v>518</v>
      </c>
      <c r="K40" s="332" t="s">
        <v>699</v>
      </c>
      <c r="L40" s="332" t="s">
        <v>716</v>
      </c>
      <c r="M40" s="332" t="s">
        <v>780</v>
      </c>
      <c r="N40" s="332" t="s">
        <v>816</v>
      </c>
      <c r="O40" s="332" t="s">
        <v>817</v>
      </c>
      <c r="P40" s="332" t="s">
        <v>818</v>
      </c>
      <c r="Q40" s="332" t="s">
        <v>819</v>
      </c>
      <c r="R40" s="332" t="s">
        <v>820</v>
      </c>
    </row>
    <row r="41" spans="1:18" x14ac:dyDescent="0.2">
      <c r="A41" s="329">
        <v>38</v>
      </c>
      <c r="B41" s="334" t="s">
        <v>821</v>
      </c>
      <c r="C41" s="331">
        <v>21</v>
      </c>
      <c r="D41" s="331">
        <v>630</v>
      </c>
      <c r="E41" s="332" t="s">
        <v>716</v>
      </c>
      <c r="F41" s="332" t="s">
        <v>822</v>
      </c>
      <c r="G41" s="332" t="s">
        <v>732</v>
      </c>
      <c r="H41" s="332" t="s">
        <v>590</v>
      </c>
      <c r="I41" s="332" t="s">
        <v>732</v>
      </c>
      <c r="J41" s="332" t="s">
        <v>523</v>
      </c>
      <c r="K41" s="332" t="s">
        <v>577</v>
      </c>
      <c r="L41" s="332" t="s">
        <v>494</v>
      </c>
      <c r="M41" s="332" t="s">
        <v>653</v>
      </c>
      <c r="N41" s="332" t="s">
        <v>823</v>
      </c>
      <c r="O41" s="332" t="s">
        <v>824</v>
      </c>
      <c r="P41" s="332" t="s">
        <v>825</v>
      </c>
      <c r="Q41" s="332" t="s">
        <v>826</v>
      </c>
      <c r="R41" s="332" t="s">
        <v>827</v>
      </c>
    </row>
    <row r="42" spans="1:18" x14ac:dyDescent="0.2">
      <c r="A42" s="329">
        <v>39</v>
      </c>
      <c r="B42" s="334" t="s">
        <v>828</v>
      </c>
      <c r="C42" s="331">
        <v>20</v>
      </c>
      <c r="D42" s="331">
        <v>525</v>
      </c>
      <c r="E42" s="332" t="s">
        <v>531</v>
      </c>
      <c r="F42" s="332" t="s">
        <v>762</v>
      </c>
      <c r="G42" s="332" t="s">
        <v>763</v>
      </c>
      <c r="H42" s="332" t="s">
        <v>829</v>
      </c>
      <c r="I42" s="332" t="s">
        <v>830</v>
      </c>
      <c r="J42" s="332" t="s">
        <v>579</v>
      </c>
      <c r="K42" s="332" t="s">
        <v>687</v>
      </c>
      <c r="L42" s="332" t="s">
        <v>510</v>
      </c>
      <c r="M42" s="332" t="s">
        <v>570</v>
      </c>
      <c r="N42" s="332" t="s">
        <v>831</v>
      </c>
      <c r="O42" s="332" t="s">
        <v>832</v>
      </c>
      <c r="P42" s="332" t="s">
        <v>833</v>
      </c>
      <c r="Q42" s="332" t="s">
        <v>834</v>
      </c>
      <c r="R42" s="332" t="s">
        <v>835</v>
      </c>
    </row>
    <row r="43" spans="1:18" x14ac:dyDescent="0.2">
      <c r="A43" s="329">
        <v>40</v>
      </c>
      <c r="B43" s="334" t="s">
        <v>836</v>
      </c>
      <c r="C43" s="331">
        <v>25</v>
      </c>
      <c r="D43" s="331">
        <v>750</v>
      </c>
      <c r="E43" s="332" t="s">
        <v>494</v>
      </c>
      <c r="F43" s="332" t="s">
        <v>837</v>
      </c>
      <c r="G43" s="332" t="s">
        <v>838</v>
      </c>
      <c r="H43" s="332" t="s">
        <v>839</v>
      </c>
      <c r="I43" s="332" t="s">
        <v>529</v>
      </c>
      <c r="J43" s="332" t="s">
        <v>532</v>
      </c>
      <c r="K43" s="332" t="s">
        <v>612</v>
      </c>
      <c r="L43" s="332" t="s">
        <v>494</v>
      </c>
      <c r="M43" s="332" t="s">
        <v>673</v>
      </c>
      <c r="N43" s="332" t="s">
        <v>840</v>
      </c>
      <c r="O43" s="332" t="s">
        <v>841</v>
      </c>
      <c r="P43" s="332" t="s">
        <v>842</v>
      </c>
      <c r="Q43" s="332" t="s">
        <v>843</v>
      </c>
      <c r="R43" s="332" t="s">
        <v>844</v>
      </c>
    </row>
    <row r="44" spans="1:18" x14ac:dyDescent="0.2">
      <c r="A44" s="329">
        <v>41</v>
      </c>
      <c r="B44" s="334" t="s">
        <v>845</v>
      </c>
      <c r="C44" s="331">
        <v>20</v>
      </c>
      <c r="D44" s="331">
        <v>600</v>
      </c>
      <c r="E44" s="332" t="s">
        <v>501</v>
      </c>
      <c r="F44" s="332" t="s">
        <v>846</v>
      </c>
      <c r="G44" s="332" t="s">
        <v>847</v>
      </c>
      <c r="H44" s="332" t="s">
        <v>848</v>
      </c>
      <c r="I44" s="332" t="s">
        <v>650</v>
      </c>
      <c r="J44" s="332" t="s">
        <v>518</v>
      </c>
      <c r="K44" s="332" t="s">
        <v>621</v>
      </c>
      <c r="L44" s="332" t="s">
        <v>518</v>
      </c>
      <c r="M44" s="332" t="s">
        <v>848</v>
      </c>
      <c r="N44" s="332" t="s">
        <v>849</v>
      </c>
      <c r="O44" s="332" t="s">
        <v>692</v>
      </c>
      <c r="P44" s="332" t="s">
        <v>850</v>
      </c>
      <c r="Q44" s="332" t="s">
        <v>851</v>
      </c>
      <c r="R44" s="332" t="s">
        <v>852</v>
      </c>
    </row>
    <row r="45" spans="1:18" x14ac:dyDescent="0.2">
      <c r="A45" s="329">
        <v>42</v>
      </c>
      <c r="B45" s="334" t="s">
        <v>853</v>
      </c>
      <c r="C45" s="331">
        <v>22</v>
      </c>
      <c r="D45" s="331">
        <v>660</v>
      </c>
      <c r="E45" s="332" t="s">
        <v>531</v>
      </c>
      <c r="F45" s="332" t="s">
        <v>733</v>
      </c>
      <c r="G45" s="332" t="s">
        <v>661</v>
      </c>
      <c r="H45" s="332" t="s">
        <v>550</v>
      </c>
      <c r="I45" s="332" t="s">
        <v>854</v>
      </c>
      <c r="J45" s="332" t="s">
        <v>548</v>
      </c>
      <c r="K45" s="332" t="s">
        <v>707</v>
      </c>
      <c r="L45" s="332" t="s">
        <v>510</v>
      </c>
      <c r="M45" s="332" t="s">
        <v>552</v>
      </c>
      <c r="N45" s="332" t="s">
        <v>855</v>
      </c>
      <c r="O45" s="332" t="s">
        <v>856</v>
      </c>
      <c r="P45" s="332" t="s">
        <v>850</v>
      </c>
      <c r="Q45" s="332" t="s">
        <v>857</v>
      </c>
      <c r="R45" s="332" t="s">
        <v>858</v>
      </c>
    </row>
    <row r="46" spans="1:18" x14ac:dyDescent="0.2">
      <c r="A46" s="329">
        <v>43</v>
      </c>
      <c r="B46" s="334" t="s">
        <v>859</v>
      </c>
      <c r="C46" s="331">
        <v>25</v>
      </c>
      <c r="D46" s="331">
        <v>750</v>
      </c>
      <c r="E46" s="332" t="s">
        <v>501</v>
      </c>
      <c r="F46" s="332" t="s">
        <v>745</v>
      </c>
      <c r="G46" s="332" t="s">
        <v>690</v>
      </c>
      <c r="H46" s="332" t="s">
        <v>591</v>
      </c>
      <c r="I46" s="332" t="s">
        <v>714</v>
      </c>
      <c r="J46" s="332" t="s">
        <v>860</v>
      </c>
      <c r="K46" s="332" t="s">
        <v>732</v>
      </c>
      <c r="L46" s="332" t="s">
        <v>510</v>
      </c>
      <c r="M46" s="332" t="s">
        <v>562</v>
      </c>
      <c r="N46" s="332" t="s">
        <v>861</v>
      </c>
      <c r="O46" s="332" t="s">
        <v>862</v>
      </c>
      <c r="P46" s="332" t="s">
        <v>863</v>
      </c>
      <c r="Q46" s="332" t="s">
        <v>864</v>
      </c>
      <c r="R46" s="332" t="s">
        <v>518</v>
      </c>
    </row>
    <row r="47" spans="1:18" x14ac:dyDescent="0.2">
      <c r="A47" s="329">
        <v>44</v>
      </c>
      <c r="B47" s="334" t="s">
        <v>865</v>
      </c>
      <c r="C47" s="331">
        <v>20</v>
      </c>
      <c r="D47" s="331">
        <v>600</v>
      </c>
      <c r="E47" s="332" t="s">
        <v>501</v>
      </c>
      <c r="F47" s="332" t="s">
        <v>560</v>
      </c>
      <c r="G47" s="332" t="s">
        <v>866</v>
      </c>
      <c r="H47" s="332" t="s">
        <v>822</v>
      </c>
      <c r="I47" s="332" t="s">
        <v>523</v>
      </c>
      <c r="J47" s="332" t="s">
        <v>698</v>
      </c>
      <c r="K47" s="332" t="s">
        <v>867</v>
      </c>
      <c r="L47" s="332" t="s">
        <v>531</v>
      </c>
      <c r="M47" s="332" t="s">
        <v>868</v>
      </c>
      <c r="N47" s="332" t="s">
        <v>869</v>
      </c>
      <c r="O47" s="332" t="s">
        <v>870</v>
      </c>
      <c r="P47" s="332" t="s">
        <v>871</v>
      </c>
      <c r="Q47" s="332" t="s">
        <v>872</v>
      </c>
      <c r="R47" s="332" t="s">
        <v>873</v>
      </c>
    </row>
    <row r="48" spans="1:18" x14ac:dyDescent="0.2">
      <c r="A48" s="329">
        <v>45</v>
      </c>
      <c r="B48" s="334" t="s">
        <v>874</v>
      </c>
      <c r="C48" s="331">
        <v>25</v>
      </c>
      <c r="D48" s="331">
        <v>750</v>
      </c>
      <c r="E48" s="332" t="s">
        <v>518</v>
      </c>
      <c r="F48" s="332" t="s">
        <v>621</v>
      </c>
      <c r="G48" s="332" t="s">
        <v>668</v>
      </c>
      <c r="H48" s="332" t="s">
        <v>603</v>
      </c>
      <c r="I48" s="332" t="s">
        <v>756</v>
      </c>
      <c r="J48" s="332" t="s">
        <v>499</v>
      </c>
      <c r="K48" s="332" t="s">
        <v>529</v>
      </c>
      <c r="L48" s="332" t="s">
        <v>510</v>
      </c>
      <c r="M48" s="332" t="s">
        <v>875</v>
      </c>
      <c r="N48" s="332" t="s">
        <v>876</v>
      </c>
      <c r="O48" s="332" t="s">
        <v>877</v>
      </c>
      <c r="P48" s="332" t="s">
        <v>878</v>
      </c>
      <c r="Q48" s="332" t="s">
        <v>879</v>
      </c>
      <c r="R48" s="332" t="s">
        <v>880</v>
      </c>
    </row>
    <row r="49" spans="1:18" x14ac:dyDescent="0.2">
      <c r="A49" s="329">
        <v>46</v>
      </c>
      <c r="B49" s="334" t="s">
        <v>881</v>
      </c>
      <c r="C49" s="331">
        <v>20</v>
      </c>
      <c r="D49" s="331">
        <v>600</v>
      </c>
      <c r="E49" s="332" t="s">
        <v>531</v>
      </c>
      <c r="F49" s="332" t="s">
        <v>563</v>
      </c>
      <c r="G49" s="332" t="s">
        <v>882</v>
      </c>
      <c r="H49" s="332" t="s">
        <v>521</v>
      </c>
      <c r="I49" s="332" t="s">
        <v>622</v>
      </c>
      <c r="J49" s="332" t="s">
        <v>516</v>
      </c>
      <c r="K49" s="332" t="s">
        <v>715</v>
      </c>
      <c r="L49" s="332" t="s">
        <v>510</v>
      </c>
      <c r="M49" s="332" t="s">
        <v>700</v>
      </c>
      <c r="N49" s="332" t="s">
        <v>883</v>
      </c>
      <c r="O49" s="332" t="s">
        <v>884</v>
      </c>
      <c r="P49" s="332" t="s">
        <v>885</v>
      </c>
      <c r="Q49" s="332" t="s">
        <v>886</v>
      </c>
      <c r="R49" s="332" t="s">
        <v>887</v>
      </c>
    </row>
    <row r="50" spans="1:18" x14ac:dyDescent="0.2">
      <c r="A50" s="329">
        <v>47</v>
      </c>
      <c r="B50" s="334" t="s">
        <v>888</v>
      </c>
      <c r="C50" s="331">
        <v>20</v>
      </c>
      <c r="D50" s="331">
        <v>600</v>
      </c>
      <c r="E50" s="332" t="s">
        <v>501</v>
      </c>
      <c r="F50" s="332" t="s">
        <v>889</v>
      </c>
      <c r="G50" s="332" t="s">
        <v>612</v>
      </c>
      <c r="H50" s="332" t="s">
        <v>650</v>
      </c>
      <c r="I50" s="332" t="s">
        <v>589</v>
      </c>
      <c r="J50" s="332" t="s">
        <v>494</v>
      </c>
      <c r="K50" s="332" t="s">
        <v>613</v>
      </c>
      <c r="L50" s="332" t="s">
        <v>548</v>
      </c>
      <c r="M50" s="332" t="s">
        <v>601</v>
      </c>
      <c r="N50" s="332" t="s">
        <v>890</v>
      </c>
      <c r="O50" s="332" t="s">
        <v>891</v>
      </c>
      <c r="P50" s="332" t="s">
        <v>806</v>
      </c>
      <c r="Q50" s="332" t="s">
        <v>892</v>
      </c>
      <c r="R50" s="332" t="s">
        <v>893</v>
      </c>
    </row>
    <row r="51" spans="1:18" x14ac:dyDescent="0.2">
      <c r="A51" s="329">
        <v>48</v>
      </c>
      <c r="B51" s="334" t="s">
        <v>894</v>
      </c>
      <c r="C51" s="331">
        <v>30</v>
      </c>
      <c r="D51" s="331">
        <v>750</v>
      </c>
      <c r="E51" s="332" t="s">
        <v>518</v>
      </c>
      <c r="F51" s="332" t="s">
        <v>895</v>
      </c>
      <c r="G51" s="332" t="s">
        <v>661</v>
      </c>
      <c r="H51" s="332" t="s">
        <v>660</v>
      </c>
      <c r="I51" s="332" t="s">
        <v>854</v>
      </c>
      <c r="J51" s="332" t="s">
        <v>716</v>
      </c>
      <c r="K51" s="332" t="s">
        <v>522</v>
      </c>
      <c r="L51" s="332" t="s">
        <v>854</v>
      </c>
      <c r="M51" s="332" t="s">
        <v>659</v>
      </c>
      <c r="N51" s="332" t="s">
        <v>896</v>
      </c>
      <c r="O51" s="332" t="s">
        <v>897</v>
      </c>
      <c r="P51" s="332" t="s">
        <v>898</v>
      </c>
      <c r="Q51" s="332" t="s">
        <v>586</v>
      </c>
      <c r="R51" s="332" t="s">
        <v>700</v>
      </c>
    </row>
    <row r="52" spans="1:18" x14ac:dyDescent="0.2">
      <c r="A52" s="329">
        <v>49</v>
      </c>
      <c r="B52" s="334" t="s">
        <v>899</v>
      </c>
      <c r="C52" s="331">
        <v>30</v>
      </c>
      <c r="D52" s="331">
        <v>750</v>
      </c>
      <c r="E52" s="332" t="s">
        <v>548</v>
      </c>
      <c r="F52" s="332" t="s">
        <v>900</v>
      </c>
      <c r="G52" s="332" t="s">
        <v>901</v>
      </c>
      <c r="H52" s="332" t="s">
        <v>866</v>
      </c>
      <c r="I52" s="332" t="s">
        <v>622</v>
      </c>
      <c r="J52" s="332" t="s">
        <v>822</v>
      </c>
      <c r="K52" s="332" t="s">
        <v>882</v>
      </c>
      <c r="L52" s="332" t="s">
        <v>716</v>
      </c>
      <c r="M52" s="332" t="s">
        <v>653</v>
      </c>
      <c r="N52" s="332" t="s">
        <v>765</v>
      </c>
      <c r="O52" s="332" t="s">
        <v>902</v>
      </c>
      <c r="P52" s="332" t="s">
        <v>774</v>
      </c>
      <c r="Q52" s="332" t="s">
        <v>903</v>
      </c>
      <c r="R52" s="332" t="s">
        <v>838</v>
      </c>
    </row>
    <row r="53" spans="1:18" x14ac:dyDescent="0.2">
      <c r="A53" s="329">
        <v>50</v>
      </c>
      <c r="B53" s="334" t="s">
        <v>904</v>
      </c>
      <c r="C53" s="331">
        <v>25</v>
      </c>
      <c r="D53" s="331">
        <v>750</v>
      </c>
      <c r="E53" s="332" t="s">
        <v>518</v>
      </c>
      <c r="F53" s="332" t="s">
        <v>582</v>
      </c>
      <c r="G53" s="332" t="s">
        <v>706</v>
      </c>
      <c r="H53" s="332" t="s">
        <v>905</v>
      </c>
      <c r="I53" s="332" t="s">
        <v>639</v>
      </c>
      <c r="J53" s="332" t="s">
        <v>548</v>
      </c>
      <c r="K53" s="332" t="s">
        <v>614</v>
      </c>
      <c r="L53" s="332" t="s">
        <v>501</v>
      </c>
      <c r="M53" s="332" t="s">
        <v>496</v>
      </c>
      <c r="N53" s="332" t="s">
        <v>691</v>
      </c>
      <c r="O53" s="332" t="s">
        <v>906</v>
      </c>
      <c r="P53" s="332" t="s">
        <v>907</v>
      </c>
      <c r="Q53" s="332" t="s">
        <v>908</v>
      </c>
      <c r="R53" s="332" t="s">
        <v>731</v>
      </c>
    </row>
    <row r="54" spans="1:18" x14ac:dyDescent="0.2">
      <c r="A54" s="329">
        <v>51</v>
      </c>
      <c r="B54" s="334" t="s">
        <v>909</v>
      </c>
      <c r="C54" s="331">
        <v>25</v>
      </c>
      <c r="D54" s="331">
        <v>650</v>
      </c>
      <c r="E54" s="332" t="s">
        <v>494</v>
      </c>
      <c r="F54" s="332" t="s">
        <v>783</v>
      </c>
      <c r="G54" s="332" t="s">
        <v>673</v>
      </c>
      <c r="H54" s="332" t="s">
        <v>717</v>
      </c>
      <c r="I54" s="332" t="s">
        <v>910</v>
      </c>
      <c r="J54" s="332" t="s">
        <v>551</v>
      </c>
      <c r="K54" s="332" t="s">
        <v>653</v>
      </c>
      <c r="L54" s="332" t="s">
        <v>590</v>
      </c>
      <c r="M54" s="332" t="s">
        <v>638</v>
      </c>
      <c r="N54" s="332" t="s">
        <v>911</v>
      </c>
      <c r="O54" s="332" t="s">
        <v>912</v>
      </c>
      <c r="P54" s="332" t="s">
        <v>913</v>
      </c>
      <c r="Q54" s="332" t="s">
        <v>914</v>
      </c>
      <c r="R54" s="332" t="s">
        <v>671</v>
      </c>
    </row>
    <row r="55" spans="1:18" x14ac:dyDescent="0.2">
      <c r="A55" s="335"/>
      <c r="B55" s="335" t="s">
        <v>0</v>
      </c>
      <c r="C55" s="331">
        <f t="shared" ref="C55:D55" si="0">SUM(C4:C54)</f>
        <v>1231</v>
      </c>
      <c r="D55" s="331">
        <f t="shared" si="0"/>
        <v>35570</v>
      </c>
      <c r="E55" s="332" t="s">
        <v>915</v>
      </c>
      <c r="F55" s="332" t="s">
        <v>916</v>
      </c>
      <c r="G55" s="332" t="s">
        <v>917</v>
      </c>
      <c r="H55" s="332" t="s">
        <v>918</v>
      </c>
      <c r="I55" s="332" t="s">
        <v>919</v>
      </c>
      <c r="J55" s="332" t="s">
        <v>920</v>
      </c>
      <c r="K55" s="332" t="s">
        <v>921</v>
      </c>
      <c r="L55" s="332" t="s">
        <v>922</v>
      </c>
      <c r="M55" s="332" t="s">
        <v>923</v>
      </c>
      <c r="N55" s="332" t="s">
        <v>924</v>
      </c>
      <c r="O55" s="332" t="s">
        <v>925</v>
      </c>
      <c r="P55" s="332" t="s">
        <v>926</v>
      </c>
      <c r="Q55" s="332" t="s">
        <v>927</v>
      </c>
      <c r="R55" s="332" t="s">
        <v>928</v>
      </c>
    </row>
  </sheetData>
  <mergeCells count="4">
    <mergeCell ref="B1:S1"/>
    <mergeCell ref="C2:D2"/>
    <mergeCell ref="E2:L2"/>
    <mergeCell ref="M2:S2"/>
  </mergeCells>
  <pageMargins left="0.7" right="0.7" top="0.75" bottom="0.75" header="0.3" footer="0.3"/>
  <pageSetup scale="73" orientation="portrait" verticalDpi="0" r:id="rId1"/>
  <colBreaks count="1" manualBreakCount="1">
    <brk id="19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view="pageBreakPreview" zoomScale="60" zoomScaleNormal="10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H43" sqref="H43"/>
    </sheetView>
  </sheetViews>
  <sheetFormatPr defaultRowHeight="12.75" x14ac:dyDescent="0.2"/>
  <cols>
    <col min="1" max="1" width="5.28515625" style="292" customWidth="1"/>
    <col min="2" max="2" width="34.5703125" style="292" customWidth="1"/>
    <col min="3" max="3" width="9.85546875" style="292" customWidth="1"/>
    <col min="4" max="4" width="11.42578125" style="292" customWidth="1"/>
    <col min="5" max="5" width="10.85546875" style="292" customWidth="1"/>
    <col min="6" max="16384" width="9.140625" style="292"/>
  </cols>
  <sheetData>
    <row r="1" spans="1:5" ht="17.25" customHeight="1" x14ac:dyDescent="0.2">
      <c r="A1" s="507" t="s">
        <v>944</v>
      </c>
      <c r="B1" s="507"/>
      <c r="C1" s="507"/>
      <c r="D1" s="507"/>
      <c r="E1" s="507"/>
    </row>
    <row r="2" spans="1:5" ht="17.25" customHeight="1" x14ac:dyDescent="0.2">
      <c r="A2" s="352"/>
      <c r="B2" s="352"/>
      <c r="C2" s="352"/>
      <c r="D2" s="353" t="s">
        <v>943</v>
      </c>
      <c r="E2" s="352"/>
    </row>
    <row r="3" spans="1:5" ht="25.5" x14ac:dyDescent="0.2">
      <c r="A3" s="341" t="s">
        <v>120</v>
      </c>
      <c r="B3" s="342" t="s">
        <v>228</v>
      </c>
      <c r="C3" s="343" t="s">
        <v>229</v>
      </c>
      <c r="D3" s="343" t="s">
        <v>930</v>
      </c>
      <c r="E3" s="343" t="s">
        <v>931</v>
      </c>
    </row>
    <row r="4" spans="1:5" ht="15" customHeight="1" x14ac:dyDescent="0.2">
      <c r="A4" s="344">
        <v>1</v>
      </c>
      <c r="B4" s="345" t="s">
        <v>55</v>
      </c>
      <c r="C4" s="346">
        <v>194</v>
      </c>
      <c r="D4" s="346">
        <v>28.48</v>
      </c>
      <c r="E4" s="346">
        <v>14.68</v>
      </c>
    </row>
    <row r="5" spans="1:5" ht="15" customHeight="1" x14ac:dyDescent="0.2">
      <c r="A5" s="344">
        <v>2</v>
      </c>
      <c r="B5" s="345" t="s">
        <v>56</v>
      </c>
      <c r="C5" s="346">
        <v>40</v>
      </c>
      <c r="D5" s="346">
        <v>11.84</v>
      </c>
      <c r="E5" s="346">
        <v>29.6</v>
      </c>
    </row>
    <row r="6" spans="1:5" ht="15" customHeight="1" x14ac:dyDescent="0.2">
      <c r="A6" s="344">
        <v>3</v>
      </c>
      <c r="B6" s="345" t="s">
        <v>57</v>
      </c>
      <c r="C6" s="346">
        <v>220</v>
      </c>
      <c r="D6" s="346">
        <v>66.88</v>
      </c>
      <c r="E6" s="346">
        <v>30.4</v>
      </c>
    </row>
    <row r="7" spans="1:5" ht="15" customHeight="1" x14ac:dyDescent="0.2">
      <c r="A7" s="344">
        <v>4</v>
      </c>
      <c r="B7" s="345" t="s">
        <v>58</v>
      </c>
      <c r="C7" s="346">
        <v>601</v>
      </c>
      <c r="D7" s="346">
        <v>117.11</v>
      </c>
      <c r="E7" s="346">
        <v>19.489999999999998</v>
      </c>
    </row>
    <row r="8" spans="1:5" ht="15" customHeight="1" x14ac:dyDescent="0.2">
      <c r="A8" s="344">
        <v>5</v>
      </c>
      <c r="B8" s="345" t="s">
        <v>59</v>
      </c>
      <c r="C8" s="346">
        <v>165.64</v>
      </c>
      <c r="D8" s="346">
        <v>24.59</v>
      </c>
      <c r="E8" s="346">
        <v>14.85</v>
      </c>
    </row>
    <row r="9" spans="1:5" ht="15" customHeight="1" x14ac:dyDescent="0.2">
      <c r="A9" s="344">
        <v>6</v>
      </c>
      <c r="B9" s="345" t="s">
        <v>60</v>
      </c>
      <c r="C9" s="346">
        <v>260</v>
      </c>
      <c r="D9" s="346">
        <v>68.87</v>
      </c>
      <c r="E9" s="346">
        <v>26.49</v>
      </c>
    </row>
    <row r="10" spans="1:5" ht="15" customHeight="1" x14ac:dyDescent="0.2">
      <c r="A10" s="344">
        <v>7</v>
      </c>
      <c r="B10" s="345" t="s">
        <v>61</v>
      </c>
      <c r="C10" s="346">
        <v>486.1</v>
      </c>
      <c r="D10" s="346">
        <v>99.75</v>
      </c>
      <c r="E10" s="346">
        <v>20.52</v>
      </c>
    </row>
    <row r="11" spans="1:5" ht="15" customHeight="1" x14ac:dyDescent="0.2">
      <c r="A11" s="344">
        <v>8</v>
      </c>
      <c r="B11" s="345" t="s">
        <v>48</v>
      </c>
      <c r="C11" s="346">
        <v>65</v>
      </c>
      <c r="D11" s="346">
        <v>5.33</v>
      </c>
      <c r="E11" s="346">
        <v>8.1999999999999993</v>
      </c>
    </row>
    <row r="12" spans="1:5" ht="15" customHeight="1" x14ac:dyDescent="0.2">
      <c r="A12" s="344">
        <v>9</v>
      </c>
      <c r="B12" s="345" t="s">
        <v>49</v>
      </c>
      <c r="C12" s="346">
        <v>39.11</v>
      </c>
      <c r="D12" s="346">
        <v>9.9499999999999993</v>
      </c>
      <c r="E12" s="346">
        <v>25.44</v>
      </c>
    </row>
    <row r="13" spans="1:5" ht="15" customHeight="1" x14ac:dyDescent="0.2">
      <c r="A13" s="344">
        <v>10</v>
      </c>
      <c r="B13" s="345" t="s">
        <v>932</v>
      </c>
      <c r="C13" s="346">
        <v>100.01</v>
      </c>
      <c r="D13" s="346">
        <v>9.09</v>
      </c>
      <c r="E13" s="346">
        <v>9.09</v>
      </c>
    </row>
    <row r="14" spans="1:5" ht="15" customHeight="1" x14ac:dyDescent="0.2">
      <c r="A14" s="344">
        <v>11</v>
      </c>
      <c r="B14" s="345" t="s">
        <v>62</v>
      </c>
      <c r="C14" s="346">
        <v>43</v>
      </c>
      <c r="D14" s="346">
        <v>5.88</v>
      </c>
      <c r="E14" s="346">
        <v>13.67</v>
      </c>
    </row>
    <row r="15" spans="1:5" ht="15" customHeight="1" x14ac:dyDescent="0.2">
      <c r="A15" s="344">
        <v>12</v>
      </c>
      <c r="B15" s="345" t="s">
        <v>63</v>
      </c>
      <c r="C15" s="346">
        <v>40.75</v>
      </c>
      <c r="D15" s="346">
        <v>8.0299999999999994</v>
      </c>
      <c r="E15" s="346">
        <v>19.71</v>
      </c>
    </row>
    <row r="16" spans="1:5" ht="15" customHeight="1" x14ac:dyDescent="0.2">
      <c r="A16" s="344">
        <v>13</v>
      </c>
      <c r="B16" s="345" t="s">
        <v>82</v>
      </c>
      <c r="C16" s="346">
        <v>86.85</v>
      </c>
      <c r="D16" s="346">
        <v>9.32</v>
      </c>
      <c r="E16" s="346">
        <v>10.73</v>
      </c>
    </row>
    <row r="17" spans="1:5" ht="15" customHeight="1" x14ac:dyDescent="0.2">
      <c r="A17" s="344">
        <v>14</v>
      </c>
      <c r="B17" s="345" t="s">
        <v>83</v>
      </c>
      <c r="C17" s="346">
        <v>35</v>
      </c>
      <c r="D17" s="346">
        <v>5.97</v>
      </c>
      <c r="E17" s="346">
        <v>17.059999999999999</v>
      </c>
    </row>
    <row r="18" spans="1:5" ht="15" customHeight="1" x14ac:dyDescent="0.2">
      <c r="A18" s="344">
        <v>15</v>
      </c>
      <c r="B18" s="345" t="s">
        <v>64</v>
      </c>
      <c r="C18" s="346">
        <v>475</v>
      </c>
      <c r="D18" s="346">
        <v>129.57</v>
      </c>
      <c r="E18" s="346">
        <v>27.28</v>
      </c>
    </row>
    <row r="19" spans="1:5" ht="15" customHeight="1" x14ac:dyDescent="0.2">
      <c r="A19" s="344">
        <v>16</v>
      </c>
      <c r="B19" s="345" t="s">
        <v>70</v>
      </c>
      <c r="C19" s="346">
        <v>1513</v>
      </c>
      <c r="D19" s="346">
        <v>415.6</v>
      </c>
      <c r="E19" s="346">
        <v>27.47</v>
      </c>
    </row>
    <row r="20" spans="1:5" ht="15" customHeight="1" x14ac:dyDescent="0.2">
      <c r="A20" s="344">
        <v>17</v>
      </c>
      <c r="B20" s="345" t="s">
        <v>65</v>
      </c>
      <c r="C20" s="346">
        <v>115</v>
      </c>
      <c r="D20" s="346">
        <v>43.77</v>
      </c>
      <c r="E20" s="346">
        <v>38.06</v>
      </c>
    </row>
    <row r="21" spans="1:5" ht="15" customHeight="1" x14ac:dyDescent="0.2">
      <c r="A21" s="344">
        <v>18</v>
      </c>
      <c r="B21" s="345" t="s">
        <v>201</v>
      </c>
      <c r="C21" s="346">
        <v>175</v>
      </c>
      <c r="D21" s="346">
        <v>8.1999999999999993</v>
      </c>
      <c r="E21" s="346">
        <v>4.6900000000000004</v>
      </c>
    </row>
    <row r="22" spans="1:5" ht="15" customHeight="1" x14ac:dyDescent="0.2">
      <c r="A22" s="344">
        <v>19</v>
      </c>
      <c r="B22" s="345" t="s">
        <v>66</v>
      </c>
      <c r="C22" s="346">
        <v>236</v>
      </c>
      <c r="D22" s="346">
        <v>65</v>
      </c>
      <c r="E22" s="346">
        <v>27.54</v>
      </c>
    </row>
    <row r="23" spans="1:5" ht="15" customHeight="1" x14ac:dyDescent="0.2">
      <c r="A23" s="344">
        <v>20</v>
      </c>
      <c r="B23" s="345" t="s">
        <v>67</v>
      </c>
      <c r="C23" s="346">
        <v>15</v>
      </c>
      <c r="D23" s="346">
        <v>3.7</v>
      </c>
      <c r="E23" s="346">
        <v>24.67</v>
      </c>
    </row>
    <row r="24" spans="1:5" ht="15" customHeight="1" x14ac:dyDescent="0.2">
      <c r="A24" s="344">
        <v>21</v>
      </c>
      <c r="B24" s="345" t="s">
        <v>50</v>
      </c>
      <c r="C24" s="346">
        <v>95</v>
      </c>
      <c r="D24" s="346">
        <v>22.99</v>
      </c>
      <c r="E24" s="346">
        <v>24.2</v>
      </c>
    </row>
    <row r="25" spans="1:5" ht="15" customHeight="1" x14ac:dyDescent="0.2">
      <c r="A25" s="347"/>
      <c r="B25" s="342" t="s">
        <v>933</v>
      </c>
      <c r="C25" s="348">
        <f>SUM(C4:C24)</f>
        <v>5000.46</v>
      </c>
      <c r="D25" s="348">
        <f>SUM(D4:D24)</f>
        <v>1159.92</v>
      </c>
      <c r="E25" s="348">
        <f>D25/C25*100</f>
        <v>23.196265943533195</v>
      </c>
    </row>
    <row r="26" spans="1:5" ht="15" customHeight="1" x14ac:dyDescent="0.2">
      <c r="A26" s="347">
        <v>22</v>
      </c>
      <c r="B26" s="345" t="s">
        <v>47</v>
      </c>
      <c r="C26" s="346">
        <v>339.25</v>
      </c>
      <c r="D26" s="346">
        <v>8.74</v>
      </c>
      <c r="E26" s="346">
        <v>2.58</v>
      </c>
    </row>
    <row r="27" spans="1:5" ht="15" customHeight="1" x14ac:dyDescent="0.2">
      <c r="A27" s="347">
        <v>23</v>
      </c>
      <c r="B27" s="345" t="s">
        <v>95</v>
      </c>
      <c r="C27" s="346">
        <v>0</v>
      </c>
      <c r="D27" s="346">
        <v>17.34</v>
      </c>
      <c r="E27" s="346" t="s">
        <v>934</v>
      </c>
    </row>
    <row r="28" spans="1:5" ht="15" customHeight="1" x14ac:dyDescent="0.2">
      <c r="A28" s="347">
        <v>24</v>
      </c>
      <c r="B28" s="345" t="s">
        <v>71</v>
      </c>
      <c r="C28" s="346">
        <v>211.53</v>
      </c>
      <c r="D28" s="346">
        <v>35.81</v>
      </c>
      <c r="E28" s="346">
        <v>16.93</v>
      </c>
    </row>
    <row r="29" spans="1:5" ht="15" customHeight="1" x14ac:dyDescent="0.2">
      <c r="A29" s="347">
        <v>25</v>
      </c>
      <c r="B29" s="345" t="s">
        <v>72</v>
      </c>
      <c r="C29" s="346">
        <v>80.430000000000007</v>
      </c>
      <c r="D29" s="346">
        <v>17.61</v>
      </c>
      <c r="E29" s="346">
        <v>21.89</v>
      </c>
    </row>
    <row r="30" spans="1:5" ht="15" customHeight="1" x14ac:dyDescent="0.2">
      <c r="A30" s="347">
        <v>26</v>
      </c>
      <c r="B30" s="345" t="s">
        <v>466</v>
      </c>
      <c r="C30" s="346">
        <v>0</v>
      </c>
      <c r="D30" s="346">
        <v>129.97999999999999</v>
      </c>
      <c r="E30" s="346" t="s">
        <v>934</v>
      </c>
    </row>
    <row r="31" spans="1:5" ht="15" customHeight="1" x14ac:dyDescent="0.2">
      <c r="A31" s="347">
        <v>27</v>
      </c>
      <c r="B31" s="345" t="s">
        <v>935</v>
      </c>
      <c r="C31" s="346">
        <v>0</v>
      </c>
      <c r="D31" s="346">
        <v>0.59</v>
      </c>
      <c r="E31" s="346" t="s">
        <v>934</v>
      </c>
    </row>
    <row r="32" spans="1:5" ht="15" customHeight="1" x14ac:dyDescent="0.2">
      <c r="A32" s="347">
        <v>28</v>
      </c>
      <c r="B32" s="345" t="s">
        <v>936</v>
      </c>
      <c r="C32" s="346">
        <v>0</v>
      </c>
      <c r="D32" s="346">
        <v>1.08</v>
      </c>
      <c r="E32" s="346" t="s">
        <v>934</v>
      </c>
    </row>
    <row r="33" spans="1:5" ht="15" customHeight="1" x14ac:dyDescent="0.2">
      <c r="A33" s="347">
        <v>29</v>
      </c>
      <c r="B33" s="345" t="s">
        <v>93</v>
      </c>
      <c r="C33" s="346">
        <v>0</v>
      </c>
      <c r="D33" s="346">
        <v>0.26</v>
      </c>
      <c r="E33" s="346" t="s">
        <v>934</v>
      </c>
    </row>
    <row r="34" spans="1:5" ht="15" customHeight="1" x14ac:dyDescent="0.2">
      <c r="A34" s="347">
        <v>30</v>
      </c>
      <c r="B34" s="345" t="s">
        <v>73</v>
      </c>
      <c r="C34" s="346">
        <v>0</v>
      </c>
      <c r="D34" s="346">
        <v>1.25</v>
      </c>
      <c r="E34" s="346" t="s">
        <v>934</v>
      </c>
    </row>
    <row r="35" spans="1:5" ht="15" customHeight="1" x14ac:dyDescent="0.2">
      <c r="A35" s="347">
        <v>31</v>
      </c>
      <c r="B35" s="345" t="s">
        <v>75</v>
      </c>
      <c r="C35" s="346">
        <v>36.130000000000003</v>
      </c>
      <c r="D35" s="346">
        <v>27.43</v>
      </c>
      <c r="E35" s="346">
        <v>75.92</v>
      </c>
    </row>
    <row r="36" spans="1:5" ht="15" customHeight="1" x14ac:dyDescent="0.2">
      <c r="A36" s="347">
        <v>32</v>
      </c>
      <c r="B36" s="345" t="s">
        <v>214</v>
      </c>
      <c r="C36" s="346">
        <v>0</v>
      </c>
      <c r="D36" s="346">
        <v>0.03</v>
      </c>
      <c r="E36" s="346" t="s">
        <v>934</v>
      </c>
    </row>
    <row r="37" spans="1:5" ht="15" customHeight="1" x14ac:dyDescent="0.2">
      <c r="A37" s="347">
        <v>33</v>
      </c>
      <c r="B37" s="345" t="s">
        <v>77</v>
      </c>
      <c r="C37" s="346">
        <v>0</v>
      </c>
      <c r="D37" s="346">
        <v>0.36</v>
      </c>
      <c r="E37" s="346" t="s">
        <v>934</v>
      </c>
    </row>
    <row r="38" spans="1:5" ht="15" customHeight="1" x14ac:dyDescent="0.2">
      <c r="A38" s="347">
        <v>34</v>
      </c>
      <c r="B38" s="345" t="s">
        <v>76</v>
      </c>
      <c r="C38" s="346">
        <v>85</v>
      </c>
      <c r="D38" s="346">
        <v>33.72</v>
      </c>
      <c r="E38" s="346">
        <v>39.67</v>
      </c>
    </row>
    <row r="39" spans="1:5" ht="15" customHeight="1" x14ac:dyDescent="0.2">
      <c r="A39" s="347"/>
      <c r="B39" s="342" t="s">
        <v>937</v>
      </c>
      <c r="C39" s="348">
        <f>SUM(C26:C38)</f>
        <v>752.34</v>
      </c>
      <c r="D39" s="348">
        <f>SUM(D26:D38)</f>
        <v>274.20000000000005</v>
      </c>
      <c r="E39" s="348">
        <f>D39/C39*100</f>
        <v>36.446287582741846</v>
      </c>
    </row>
    <row r="40" spans="1:5" ht="15" customHeight="1" x14ac:dyDescent="0.2">
      <c r="A40" s="347">
        <v>35</v>
      </c>
      <c r="B40" s="345" t="s">
        <v>938</v>
      </c>
      <c r="C40" s="346">
        <v>125</v>
      </c>
      <c r="D40" s="346">
        <v>10.96</v>
      </c>
      <c r="E40" s="346">
        <v>8.77</v>
      </c>
    </row>
    <row r="41" spans="1:5" ht="15" customHeight="1" x14ac:dyDescent="0.2">
      <c r="A41" s="347">
        <v>36</v>
      </c>
      <c r="B41" s="345" t="s">
        <v>939</v>
      </c>
      <c r="C41" s="346">
        <v>190</v>
      </c>
      <c r="D41" s="346">
        <v>33.07</v>
      </c>
      <c r="E41" s="346">
        <v>17.41</v>
      </c>
    </row>
    <row r="42" spans="1:5" ht="15" customHeight="1" x14ac:dyDescent="0.2">
      <c r="A42" s="347">
        <v>37</v>
      </c>
      <c r="B42" s="345" t="s">
        <v>940</v>
      </c>
      <c r="C42" s="346">
        <v>360</v>
      </c>
      <c r="D42" s="346">
        <v>35.549999999999997</v>
      </c>
      <c r="E42" s="346">
        <v>9.8800000000000008</v>
      </c>
    </row>
    <row r="43" spans="1:5" ht="15" customHeight="1" x14ac:dyDescent="0.2">
      <c r="A43" s="347"/>
      <c r="B43" s="342" t="s">
        <v>941</v>
      </c>
      <c r="C43" s="348">
        <f>SUM(C40:C42)</f>
        <v>675</v>
      </c>
      <c r="D43" s="348">
        <f>SUM(D40:D42)</f>
        <v>79.58</v>
      </c>
      <c r="E43" s="348">
        <f>D43/C43*100</f>
        <v>11.78962962962963</v>
      </c>
    </row>
    <row r="44" spans="1:5" x14ac:dyDescent="0.2">
      <c r="A44" s="349">
        <v>38</v>
      </c>
      <c r="B44" s="350" t="s">
        <v>942</v>
      </c>
      <c r="C44" s="351">
        <v>3282.25</v>
      </c>
      <c r="D44" s="351">
        <v>1413.3899999999994</v>
      </c>
      <c r="E44" s="351">
        <v>43.061619316017961</v>
      </c>
    </row>
    <row r="45" spans="1:5" x14ac:dyDescent="0.2">
      <c r="A45" s="354"/>
      <c r="B45" s="350" t="s">
        <v>242</v>
      </c>
      <c r="C45" s="351">
        <f>C44+C43+C39+C25</f>
        <v>9710.0499999999993</v>
      </c>
      <c r="D45" s="351">
        <f>D44+D43+D39+D25</f>
        <v>2927.0899999999992</v>
      </c>
      <c r="E45" s="351">
        <f>D45/C45*100</f>
        <v>30.144952909614258</v>
      </c>
    </row>
  </sheetData>
  <mergeCells count="1">
    <mergeCell ref="A1:E1"/>
  </mergeCells>
  <pageMargins left="0.7" right="0.7" top="0.75" bottom="0.75" header="0.3" footer="0.3"/>
  <pageSetup paperSize="9" scale="7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Normal="100" workbookViewId="0">
      <pane xSplit="2" ySplit="5" topLeftCell="C33" activePane="bottomRight" state="frozen"/>
      <selection pane="topRight" activeCell="C1" sqref="C1"/>
      <selection pane="bottomLeft" activeCell="A4" sqref="A4"/>
      <selection pane="bottomRight" activeCell="T14" sqref="T14"/>
    </sheetView>
  </sheetViews>
  <sheetFormatPr defaultRowHeight="15" x14ac:dyDescent="0.25"/>
  <cols>
    <col min="1" max="1" width="6" style="320" bestFit="1" customWidth="1"/>
    <col min="2" max="2" width="26" style="320" customWidth="1"/>
    <col min="3" max="3" width="8.5703125" style="320" customWidth="1"/>
    <col min="4" max="4" width="8.140625" style="320" customWidth="1"/>
    <col min="5" max="5" width="5.28515625" style="320" customWidth="1"/>
    <col min="6" max="6" width="8.140625" style="320" customWidth="1"/>
    <col min="7" max="7" width="6.85546875" style="320" customWidth="1"/>
    <col min="8" max="8" width="6.140625" style="320" customWidth="1"/>
    <col min="9" max="9" width="6.7109375" style="320" customWidth="1"/>
    <col min="10" max="10" width="7.28515625" style="320" customWidth="1"/>
    <col min="11" max="11" width="7.5703125" style="320" customWidth="1"/>
    <col min="12" max="12" width="6.5703125" style="320" customWidth="1"/>
    <col min="13" max="13" width="6" style="320" customWidth="1"/>
    <col min="14" max="14" width="6.85546875" style="320" customWidth="1"/>
    <col min="15" max="15" width="5.85546875" style="320" customWidth="1"/>
    <col min="16" max="16" width="6.28515625" style="320" customWidth="1"/>
    <col min="17" max="17" width="6.5703125" style="320" customWidth="1"/>
    <col min="18" max="18" width="7.5703125" style="320" customWidth="1"/>
    <col min="19" max="16384" width="9.140625" style="320"/>
  </cols>
  <sheetData>
    <row r="1" spans="1:18" ht="15" customHeight="1" x14ac:dyDescent="0.25">
      <c r="A1" s="508" t="s">
        <v>473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</row>
    <row r="2" spans="1:18" ht="15" customHeight="1" x14ac:dyDescent="0.25">
      <c r="A2" s="312"/>
      <c r="B2" s="312"/>
      <c r="C2" s="312"/>
      <c r="D2" s="312"/>
      <c r="E2" s="312"/>
      <c r="F2" s="312"/>
      <c r="G2" s="312"/>
      <c r="H2" s="312"/>
      <c r="I2" s="312"/>
      <c r="J2" s="319"/>
      <c r="K2" s="321"/>
      <c r="L2" s="321"/>
      <c r="M2" s="319"/>
      <c r="N2" s="319"/>
      <c r="O2" s="319"/>
      <c r="P2" s="312"/>
      <c r="Q2" s="312"/>
      <c r="R2" s="312"/>
    </row>
    <row r="3" spans="1:18" ht="15" customHeight="1" x14ac:dyDescent="0.25">
      <c r="A3" s="312"/>
      <c r="B3" s="312"/>
      <c r="C3" s="312"/>
      <c r="D3" s="312"/>
      <c r="E3" s="312"/>
      <c r="F3" s="312"/>
      <c r="G3" s="312"/>
      <c r="H3" s="312"/>
      <c r="I3" s="312"/>
      <c r="J3" s="319" t="s">
        <v>376</v>
      </c>
      <c r="K3" s="321"/>
      <c r="L3" s="321"/>
      <c r="M3" s="319"/>
      <c r="N3" s="319" t="s">
        <v>472</v>
      </c>
      <c r="O3" s="319"/>
      <c r="P3" s="312"/>
      <c r="Q3" s="312"/>
      <c r="R3" s="312"/>
    </row>
    <row r="4" spans="1:18" x14ac:dyDescent="0.25">
      <c r="A4" s="509" t="s">
        <v>167</v>
      </c>
      <c r="B4" s="510" t="s">
        <v>100</v>
      </c>
      <c r="C4" s="509" t="s">
        <v>457</v>
      </c>
      <c r="D4" s="509"/>
      <c r="E4" s="509" t="s">
        <v>458</v>
      </c>
      <c r="F4" s="509"/>
      <c r="G4" s="509" t="s">
        <v>459</v>
      </c>
      <c r="H4" s="509"/>
      <c r="I4" s="509" t="s">
        <v>460</v>
      </c>
      <c r="J4" s="509"/>
      <c r="K4" s="509" t="s">
        <v>458</v>
      </c>
      <c r="L4" s="509"/>
      <c r="M4" s="509" t="s">
        <v>459</v>
      </c>
      <c r="N4" s="509"/>
      <c r="O4" s="509" t="s">
        <v>461</v>
      </c>
      <c r="P4" s="509"/>
      <c r="Q4" s="509" t="s">
        <v>242</v>
      </c>
      <c r="R4" s="509"/>
    </row>
    <row r="5" spans="1:18" s="322" customFormat="1" x14ac:dyDescent="0.25">
      <c r="A5" s="509"/>
      <c r="B5" s="510"/>
      <c r="C5" s="313" t="s">
        <v>30</v>
      </c>
      <c r="D5" s="313" t="s">
        <v>17</v>
      </c>
      <c r="E5" s="313" t="s">
        <v>30</v>
      </c>
      <c r="F5" s="313" t="s">
        <v>17</v>
      </c>
      <c r="G5" s="313" t="s">
        <v>30</v>
      </c>
      <c r="H5" s="313" t="s">
        <v>17</v>
      </c>
      <c r="I5" s="313" t="s">
        <v>30</v>
      </c>
      <c r="J5" s="313" t="s">
        <v>17</v>
      </c>
      <c r="K5" s="313" t="s">
        <v>30</v>
      </c>
      <c r="L5" s="313" t="s">
        <v>17</v>
      </c>
      <c r="M5" s="313" t="s">
        <v>30</v>
      </c>
      <c r="N5" s="313" t="s">
        <v>17</v>
      </c>
      <c r="O5" s="313" t="s">
        <v>30</v>
      </c>
      <c r="P5" s="313" t="s">
        <v>17</v>
      </c>
      <c r="Q5" s="313" t="s">
        <v>30</v>
      </c>
      <c r="R5" s="313" t="s">
        <v>17</v>
      </c>
    </row>
    <row r="6" spans="1:18" x14ac:dyDescent="0.25">
      <c r="A6" s="314">
        <v>1</v>
      </c>
      <c r="B6" s="315" t="s">
        <v>55</v>
      </c>
      <c r="C6" s="315">
        <v>66</v>
      </c>
      <c r="D6" s="316">
        <v>21.981200000000001</v>
      </c>
      <c r="E6" s="315">
        <v>4</v>
      </c>
      <c r="F6" s="316">
        <v>0.6875</v>
      </c>
      <c r="G6" s="315">
        <v>0</v>
      </c>
      <c r="H6" s="316">
        <v>0</v>
      </c>
      <c r="I6" s="315">
        <f>C6+E6+G6</f>
        <v>70</v>
      </c>
      <c r="J6" s="316">
        <f>D6+F6+H6</f>
        <v>22.668700000000001</v>
      </c>
      <c r="K6" s="315">
        <v>14</v>
      </c>
      <c r="L6" s="316">
        <v>3.1680000000000001</v>
      </c>
      <c r="M6" s="315">
        <v>0</v>
      </c>
      <c r="N6" s="316">
        <v>0</v>
      </c>
      <c r="O6" s="315">
        <f>K6+M6</f>
        <v>14</v>
      </c>
      <c r="P6" s="316">
        <f>L6+N6</f>
        <v>3.1680000000000001</v>
      </c>
      <c r="Q6" s="315">
        <f>I6+O6</f>
        <v>84</v>
      </c>
      <c r="R6" s="317">
        <f>P6+J6</f>
        <v>25.8367</v>
      </c>
    </row>
    <row r="7" spans="1:18" x14ac:dyDescent="0.25">
      <c r="A7" s="314">
        <v>2</v>
      </c>
      <c r="B7" s="315" t="s">
        <v>56</v>
      </c>
      <c r="C7" s="315">
        <v>72</v>
      </c>
      <c r="D7" s="316">
        <v>9.6999999999999993</v>
      </c>
      <c r="E7" s="315">
        <v>4</v>
      </c>
      <c r="F7" s="316">
        <v>0.4</v>
      </c>
      <c r="G7" s="315">
        <v>0</v>
      </c>
      <c r="H7" s="316">
        <v>0</v>
      </c>
      <c r="I7" s="315">
        <f t="shared" ref="I7:J28" si="0">C7+E7+G7</f>
        <v>76</v>
      </c>
      <c r="J7" s="316">
        <f t="shared" si="0"/>
        <v>10.1</v>
      </c>
      <c r="K7" s="315">
        <v>9</v>
      </c>
      <c r="L7" s="316">
        <v>0.9</v>
      </c>
      <c r="M7" s="315">
        <v>0</v>
      </c>
      <c r="N7" s="316">
        <v>0</v>
      </c>
      <c r="O7" s="315">
        <f t="shared" ref="O7:P40" si="1">K7+M7</f>
        <v>9</v>
      </c>
      <c r="P7" s="316">
        <f t="shared" si="1"/>
        <v>0.9</v>
      </c>
      <c r="Q7" s="315">
        <f t="shared" ref="Q7:Q28" si="2">I7+O7</f>
        <v>85</v>
      </c>
      <c r="R7" s="317">
        <f t="shared" ref="Q7:R38" si="3">P7+J7</f>
        <v>11</v>
      </c>
    </row>
    <row r="8" spans="1:18" x14ac:dyDescent="0.25">
      <c r="A8" s="314">
        <v>3</v>
      </c>
      <c r="B8" s="315" t="s">
        <v>57</v>
      </c>
      <c r="C8" s="315">
        <v>87</v>
      </c>
      <c r="D8" s="316">
        <v>24.219404999999998</v>
      </c>
      <c r="E8" s="315">
        <v>4</v>
      </c>
      <c r="F8" s="316">
        <v>1.6568000000000001</v>
      </c>
      <c r="G8" s="315">
        <v>4</v>
      </c>
      <c r="H8" s="316">
        <v>0.58799999999999997</v>
      </c>
      <c r="I8" s="315">
        <f t="shared" si="0"/>
        <v>95</v>
      </c>
      <c r="J8" s="316">
        <f>D8+F8+H8</f>
        <v>26.464205</v>
      </c>
      <c r="K8" s="315">
        <v>23</v>
      </c>
      <c r="L8" s="316">
        <v>4.28287</v>
      </c>
      <c r="M8" s="315">
        <v>15</v>
      </c>
      <c r="N8" s="316">
        <v>2.7787000000000002</v>
      </c>
      <c r="O8" s="315">
        <f t="shared" si="1"/>
        <v>38</v>
      </c>
      <c r="P8" s="316">
        <f t="shared" si="1"/>
        <v>7.0615699999999997</v>
      </c>
      <c r="Q8" s="315">
        <f t="shared" si="2"/>
        <v>133</v>
      </c>
      <c r="R8" s="317">
        <f t="shared" si="3"/>
        <v>33.525774999999996</v>
      </c>
    </row>
    <row r="9" spans="1:18" x14ac:dyDescent="0.25">
      <c r="A9" s="314">
        <v>4</v>
      </c>
      <c r="B9" s="315" t="s">
        <v>58</v>
      </c>
      <c r="C9" s="315">
        <v>268</v>
      </c>
      <c r="D9" s="316">
        <v>57.46</v>
      </c>
      <c r="E9" s="315">
        <v>10</v>
      </c>
      <c r="F9" s="316">
        <v>1.4495</v>
      </c>
      <c r="G9" s="315">
        <v>0</v>
      </c>
      <c r="H9" s="316">
        <v>0</v>
      </c>
      <c r="I9" s="315">
        <f t="shared" si="0"/>
        <v>278</v>
      </c>
      <c r="J9" s="316">
        <f t="shared" si="0"/>
        <v>58.909500000000001</v>
      </c>
      <c r="K9" s="315">
        <v>81</v>
      </c>
      <c r="L9" s="316">
        <v>16.705636299999998</v>
      </c>
      <c r="M9" s="315">
        <v>23</v>
      </c>
      <c r="N9" s="316">
        <v>2.6332</v>
      </c>
      <c r="O9" s="315">
        <f t="shared" si="1"/>
        <v>104</v>
      </c>
      <c r="P9" s="316">
        <f t="shared" si="1"/>
        <v>19.338836299999997</v>
      </c>
      <c r="Q9" s="315">
        <f t="shared" si="2"/>
        <v>382</v>
      </c>
      <c r="R9" s="317">
        <f t="shared" si="3"/>
        <v>78.248336300000005</v>
      </c>
    </row>
    <row r="10" spans="1:18" x14ac:dyDescent="0.25">
      <c r="A10" s="314">
        <v>5</v>
      </c>
      <c r="B10" s="315" t="s">
        <v>59</v>
      </c>
      <c r="C10" s="315">
        <v>32</v>
      </c>
      <c r="D10" s="316">
        <v>8.7200399999999991</v>
      </c>
      <c r="E10" s="315">
        <v>1</v>
      </c>
      <c r="F10" s="316">
        <v>0.63</v>
      </c>
      <c r="G10" s="315">
        <v>0</v>
      </c>
      <c r="H10" s="316">
        <v>0</v>
      </c>
      <c r="I10" s="315">
        <f t="shared" si="0"/>
        <v>33</v>
      </c>
      <c r="J10" s="316">
        <f t="shared" si="0"/>
        <v>9.3500399999999999</v>
      </c>
      <c r="K10" s="315">
        <v>2</v>
      </c>
      <c r="L10" s="316">
        <v>0.69550000000000001</v>
      </c>
      <c r="M10" s="315">
        <v>0</v>
      </c>
      <c r="N10" s="316">
        <v>0</v>
      </c>
      <c r="O10" s="315">
        <f t="shared" si="1"/>
        <v>2</v>
      </c>
      <c r="P10" s="316">
        <f t="shared" si="1"/>
        <v>0.69550000000000001</v>
      </c>
      <c r="Q10" s="315">
        <f t="shared" si="2"/>
        <v>35</v>
      </c>
      <c r="R10" s="317">
        <f t="shared" si="3"/>
        <v>10.045539999999999</v>
      </c>
    </row>
    <row r="11" spans="1:18" x14ac:dyDescent="0.25">
      <c r="A11" s="314">
        <v>6</v>
      </c>
      <c r="B11" s="315" t="s">
        <v>60</v>
      </c>
      <c r="C11" s="315">
        <v>24</v>
      </c>
      <c r="D11" s="316">
        <v>8.3367000000000004</v>
      </c>
      <c r="E11" s="315">
        <v>1</v>
      </c>
      <c r="F11" s="316">
        <v>0.25</v>
      </c>
      <c r="G11" s="315">
        <v>0</v>
      </c>
      <c r="H11" s="316">
        <v>0</v>
      </c>
      <c r="I11" s="315">
        <f t="shared" si="0"/>
        <v>25</v>
      </c>
      <c r="J11" s="316">
        <f t="shared" si="0"/>
        <v>8.5867000000000004</v>
      </c>
      <c r="K11" s="315">
        <v>0</v>
      </c>
      <c r="L11" s="316">
        <v>0</v>
      </c>
      <c r="M11" s="315">
        <v>0</v>
      </c>
      <c r="N11" s="316">
        <v>0</v>
      </c>
      <c r="O11" s="315">
        <f t="shared" si="1"/>
        <v>0</v>
      </c>
      <c r="P11" s="316">
        <f t="shared" si="1"/>
        <v>0</v>
      </c>
      <c r="Q11" s="315">
        <f t="shared" si="2"/>
        <v>25</v>
      </c>
      <c r="R11" s="317">
        <f t="shared" si="3"/>
        <v>8.5867000000000004</v>
      </c>
    </row>
    <row r="12" spans="1:18" x14ac:dyDescent="0.25">
      <c r="A12" s="314">
        <v>7</v>
      </c>
      <c r="B12" s="315" t="s">
        <v>61</v>
      </c>
      <c r="C12" s="315">
        <v>95</v>
      </c>
      <c r="D12" s="316">
        <v>26.6</v>
      </c>
      <c r="E12" s="315">
        <v>9</v>
      </c>
      <c r="F12" s="316">
        <v>2.3803000000000001</v>
      </c>
      <c r="G12" s="315">
        <v>7</v>
      </c>
      <c r="H12" s="316">
        <v>0.97</v>
      </c>
      <c r="I12" s="315">
        <f t="shared" si="0"/>
        <v>111</v>
      </c>
      <c r="J12" s="316">
        <f t="shared" si="0"/>
        <v>29.950299999999999</v>
      </c>
      <c r="K12" s="315">
        <v>15</v>
      </c>
      <c r="L12" s="316">
        <v>2.6528999999999998</v>
      </c>
      <c r="M12" s="315">
        <v>12</v>
      </c>
      <c r="N12" s="316">
        <v>1.25</v>
      </c>
      <c r="O12" s="315">
        <f t="shared" si="1"/>
        <v>27</v>
      </c>
      <c r="P12" s="316">
        <f t="shared" si="1"/>
        <v>3.9028999999999998</v>
      </c>
      <c r="Q12" s="315">
        <f t="shared" si="2"/>
        <v>138</v>
      </c>
      <c r="R12" s="317">
        <f t="shared" si="3"/>
        <v>33.853200000000001</v>
      </c>
    </row>
    <row r="13" spans="1:18" x14ac:dyDescent="0.25">
      <c r="A13" s="314">
        <v>8</v>
      </c>
      <c r="B13" s="315" t="s">
        <v>48</v>
      </c>
      <c r="C13" s="315">
        <v>24</v>
      </c>
      <c r="D13" s="316">
        <v>5.6803499999999998</v>
      </c>
      <c r="E13" s="315">
        <v>0</v>
      </c>
      <c r="F13" s="316">
        <v>0</v>
      </c>
      <c r="G13" s="315">
        <v>0</v>
      </c>
      <c r="H13" s="316">
        <v>0</v>
      </c>
      <c r="I13" s="315">
        <f t="shared" si="0"/>
        <v>24</v>
      </c>
      <c r="J13" s="316">
        <f t="shared" si="0"/>
        <v>5.6803499999999998</v>
      </c>
      <c r="K13" s="315">
        <v>1</v>
      </c>
      <c r="L13" s="316">
        <v>0.124</v>
      </c>
      <c r="M13" s="315">
        <v>1</v>
      </c>
      <c r="N13" s="316">
        <v>0.128</v>
      </c>
      <c r="O13" s="315">
        <f t="shared" si="1"/>
        <v>2</v>
      </c>
      <c r="P13" s="316">
        <f t="shared" si="1"/>
        <v>0.252</v>
      </c>
      <c r="Q13" s="315">
        <f t="shared" si="2"/>
        <v>26</v>
      </c>
      <c r="R13" s="317">
        <f t="shared" si="3"/>
        <v>5.9323499999999996</v>
      </c>
    </row>
    <row r="14" spans="1:18" x14ac:dyDescent="0.25">
      <c r="A14" s="314">
        <v>9</v>
      </c>
      <c r="B14" s="315" t="s">
        <v>49</v>
      </c>
      <c r="C14" s="315">
        <v>15</v>
      </c>
      <c r="D14" s="316">
        <v>5.4166999999999996</v>
      </c>
      <c r="E14" s="315">
        <v>1</v>
      </c>
      <c r="F14" s="316">
        <v>0.17499999999999999</v>
      </c>
      <c r="G14" s="315">
        <v>0</v>
      </c>
      <c r="H14" s="316">
        <v>0</v>
      </c>
      <c r="I14" s="315">
        <f t="shared" si="0"/>
        <v>16</v>
      </c>
      <c r="J14" s="316">
        <f t="shared" si="0"/>
        <v>5.5916999999999994</v>
      </c>
      <c r="K14" s="315">
        <v>1</v>
      </c>
      <c r="L14" s="316">
        <v>0.45</v>
      </c>
      <c r="M14" s="315">
        <v>0</v>
      </c>
      <c r="N14" s="316">
        <v>0</v>
      </c>
      <c r="O14" s="315">
        <f t="shared" si="1"/>
        <v>1</v>
      </c>
      <c r="P14" s="316">
        <f t="shared" si="1"/>
        <v>0.45</v>
      </c>
      <c r="Q14" s="315">
        <f t="shared" si="2"/>
        <v>17</v>
      </c>
      <c r="R14" s="317">
        <f t="shared" si="3"/>
        <v>6.0416999999999996</v>
      </c>
    </row>
    <row r="15" spans="1:18" x14ac:dyDescent="0.25">
      <c r="A15" s="314">
        <v>10</v>
      </c>
      <c r="B15" s="315" t="s">
        <v>373</v>
      </c>
      <c r="C15" s="315">
        <v>37</v>
      </c>
      <c r="D15" s="316">
        <v>6.85</v>
      </c>
      <c r="E15" s="315">
        <v>3</v>
      </c>
      <c r="F15" s="316">
        <v>1.2</v>
      </c>
      <c r="G15" s="315">
        <v>2</v>
      </c>
      <c r="H15" s="316">
        <v>0.37</v>
      </c>
      <c r="I15" s="315">
        <f t="shared" si="0"/>
        <v>42</v>
      </c>
      <c r="J15" s="316">
        <f t="shared" si="0"/>
        <v>8.4199999999999982</v>
      </c>
      <c r="K15" s="315">
        <v>6</v>
      </c>
      <c r="L15" s="316">
        <v>0.75319999999999998</v>
      </c>
      <c r="M15" s="315">
        <v>0</v>
      </c>
      <c r="N15" s="316">
        <v>0</v>
      </c>
      <c r="O15" s="315">
        <f t="shared" si="1"/>
        <v>6</v>
      </c>
      <c r="P15" s="316">
        <f t="shared" si="1"/>
        <v>0.75319999999999998</v>
      </c>
      <c r="Q15" s="315">
        <f t="shared" si="2"/>
        <v>48</v>
      </c>
      <c r="R15" s="317">
        <f t="shared" si="3"/>
        <v>9.1731999999999978</v>
      </c>
    </row>
    <row r="16" spans="1:18" x14ac:dyDescent="0.25">
      <c r="A16" s="314">
        <v>11</v>
      </c>
      <c r="B16" s="315" t="s">
        <v>62</v>
      </c>
      <c r="C16" s="315">
        <v>4</v>
      </c>
      <c r="D16" s="316">
        <v>0.55000000000000004</v>
      </c>
      <c r="E16" s="315">
        <v>0</v>
      </c>
      <c r="F16" s="316">
        <v>0</v>
      </c>
      <c r="G16" s="315">
        <v>0</v>
      </c>
      <c r="H16" s="316">
        <v>0</v>
      </c>
      <c r="I16" s="315">
        <f t="shared" si="0"/>
        <v>4</v>
      </c>
      <c r="J16" s="316">
        <f t="shared" si="0"/>
        <v>0.55000000000000004</v>
      </c>
      <c r="K16" s="315">
        <v>1</v>
      </c>
      <c r="L16" s="316">
        <v>0.14449999999999999</v>
      </c>
      <c r="M16" s="315">
        <v>0</v>
      </c>
      <c r="N16" s="316">
        <v>0</v>
      </c>
      <c r="O16" s="315">
        <f t="shared" si="1"/>
        <v>1</v>
      </c>
      <c r="P16" s="316">
        <f t="shared" si="1"/>
        <v>0.14449999999999999</v>
      </c>
      <c r="Q16" s="315">
        <f t="shared" si="2"/>
        <v>5</v>
      </c>
      <c r="R16" s="317">
        <f t="shared" si="3"/>
        <v>0.69450000000000001</v>
      </c>
    </row>
    <row r="17" spans="1:18" x14ac:dyDescent="0.25">
      <c r="A17" s="314">
        <v>12</v>
      </c>
      <c r="B17" s="315" t="s">
        <v>63</v>
      </c>
      <c r="C17" s="315">
        <v>7</v>
      </c>
      <c r="D17" s="316">
        <v>2.3624999999999998</v>
      </c>
      <c r="E17" s="315">
        <v>0</v>
      </c>
      <c r="F17" s="316">
        <v>0</v>
      </c>
      <c r="G17" s="315">
        <v>0</v>
      </c>
      <c r="H17" s="316">
        <v>0</v>
      </c>
      <c r="I17" s="315">
        <f t="shared" si="0"/>
        <v>7</v>
      </c>
      <c r="J17" s="316">
        <f t="shared" si="0"/>
        <v>2.3624999999999998</v>
      </c>
      <c r="K17" s="315">
        <v>3</v>
      </c>
      <c r="L17" s="316">
        <v>1.29</v>
      </c>
      <c r="M17" s="315">
        <v>0</v>
      </c>
      <c r="N17" s="316">
        <v>0</v>
      </c>
      <c r="O17" s="315">
        <f t="shared" si="1"/>
        <v>3</v>
      </c>
      <c r="P17" s="316">
        <f t="shared" si="1"/>
        <v>1.29</v>
      </c>
      <c r="Q17" s="315">
        <f t="shared" si="2"/>
        <v>10</v>
      </c>
      <c r="R17" s="317">
        <f t="shared" si="3"/>
        <v>3.6524999999999999</v>
      </c>
    </row>
    <row r="18" spans="1:18" x14ac:dyDescent="0.25">
      <c r="A18" s="314">
        <v>13</v>
      </c>
      <c r="B18" s="315" t="s">
        <v>82</v>
      </c>
      <c r="C18" s="315">
        <v>4</v>
      </c>
      <c r="D18" s="316">
        <v>2.25</v>
      </c>
      <c r="E18" s="315">
        <v>0</v>
      </c>
      <c r="F18" s="316">
        <v>0</v>
      </c>
      <c r="G18" s="315">
        <v>3</v>
      </c>
      <c r="H18" s="316">
        <v>0.45</v>
      </c>
      <c r="I18" s="315">
        <f t="shared" si="0"/>
        <v>7</v>
      </c>
      <c r="J18" s="316">
        <f t="shared" si="0"/>
        <v>2.7</v>
      </c>
      <c r="K18" s="315">
        <v>3</v>
      </c>
      <c r="L18" s="316">
        <v>1.0571999999999999</v>
      </c>
      <c r="M18" s="315">
        <v>1</v>
      </c>
      <c r="N18" s="316">
        <v>0.27</v>
      </c>
      <c r="O18" s="315">
        <f t="shared" si="1"/>
        <v>4</v>
      </c>
      <c r="P18" s="316">
        <f t="shared" si="1"/>
        <v>1.3271999999999999</v>
      </c>
      <c r="Q18" s="315">
        <f t="shared" si="2"/>
        <v>11</v>
      </c>
      <c r="R18" s="317">
        <f t="shared" si="3"/>
        <v>4.0272000000000006</v>
      </c>
    </row>
    <row r="19" spans="1:18" x14ac:dyDescent="0.25">
      <c r="A19" s="314">
        <v>14</v>
      </c>
      <c r="B19" s="315" t="s">
        <v>462</v>
      </c>
      <c r="C19" s="315">
        <v>26</v>
      </c>
      <c r="D19" s="316">
        <v>6.0460349999999998</v>
      </c>
      <c r="E19" s="315">
        <v>2</v>
      </c>
      <c r="F19" s="316">
        <v>0.35</v>
      </c>
      <c r="G19" s="315">
        <v>0</v>
      </c>
      <c r="H19" s="316">
        <v>0</v>
      </c>
      <c r="I19" s="315">
        <f t="shared" si="0"/>
        <v>28</v>
      </c>
      <c r="J19" s="316">
        <f t="shared" si="0"/>
        <v>6.3960349999999995</v>
      </c>
      <c r="K19" s="315">
        <v>4</v>
      </c>
      <c r="L19" s="316">
        <v>1.085</v>
      </c>
      <c r="M19" s="315">
        <v>0</v>
      </c>
      <c r="N19" s="316">
        <v>0</v>
      </c>
      <c r="O19" s="315">
        <f t="shared" si="1"/>
        <v>4</v>
      </c>
      <c r="P19" s="316">
        <f t="shared" si="1"/>
        <v>1.085</v>
      </c>
      <c r="Q19" s="315">
        <f t="shared" si="2"/>
        <v>32</v>
      </c>
      <c r="R19" s="317">
        <f t="shared" si="3"/>
        <v>7.4810349999999994</v>
      </c>
    </row>
    <row r="20" spans="1:18" x14ac:dyDescent="0.25">
      <c r="A20" s="314">
        <v>15</v>
      </c>
      <c r="B20" s="315" t="s">
        <v>64</v>
      </c>
      <c r="C20" s="315">
        <v>382</v>
      </c>
      <c r="D20" s="316">
        <v>81.180000000000007</v>
      </c>
      <c r="E20" s="315">
        <v>12</v>
      </c>
      <c r="F20" s="316">
        <v>3.15</v>
      </c>
      <c r="G20" s="315">
        <v>5</v>
      </c>
      <c r="H20" s="316">
        <v>0.96</v>
      </c>
      <c r="I20" s="315">
        <f t="shared" si="0"/>
        <v>399</v>
      </c>
      <c r="J20" s="316">
        <f t="shared" si="0"/>
        <v>85.29</v>
      </c>
      <c r="K20" s="315">
        <v>64</v>
      </c>
      <c r="L20" s="316">
        <v>11.295260600000001</v>
      </c>
      <c r="M20" s="315">
        <v>39</v>
      </c>
      <c r="N20" s="316">
        <v>4.3286572999999997</v>
      </c>
      <c r="O20" s="315">
        <f t="shared" si="1"/>
        <v>103</v>
      </c>
      <c r="P20" s="316">
        <f t="shared" si="1"/>
        <v>15.6239179</v>
      </c>
      <c r="Q20" s="315">
        <f t="shared" si="2"/>
        <v>502</v>
      </c>
      <c r="R20" s="317">
        <f t="shared" si="3"/>
        <v>100.9139179</v>
      </c>
    </row>
    <row r="21" spans="1:18" x14ac:dyDescent="0.25">
      <c r="A21" s="314">
        <v>16</v>
      </c>
      <c r="B21" s="315" t="s">
        <v>463</v>
      </c>
      <c r="C21" s="315">
        <v>1</v>
      </c>
      <c r="D21" s="316">
        <v>0.15</v>
      </c>
      <c r="E21" s="315">
        <v>0</v>
      </c>
      <c r="F21" s="316">
        <v>0</v>
      </c>
      <c r="G21" s="315">
        <v>0</v>
      </c>
      <c r="H21" s="316">
        <v>0</v>
      </c>
      <c r="I21" s="315">
        <f t="shared" si="0"/>
        <v>1</v>
      </c>
      <c r="J21" s="316">
        <f t="shared" si="0"/>
        <v>0.15</v>
      </c>
      <c r="K21" s="315">
        <v>0</v>
      </c>
      <c r="L21" s="316">
        <v>0</v>
      </c>
      <c r="M21" s="315">
        <v>0</v>
      </c>
      <c r="N21" s="316">
        <v>0</v>
      </c>
      <c r="O21" s="315">
        <f t="shared" si="1"/>
        <v>0</v>
      </c>
      <c r="P21" s="316">
        <f t="shared" si="1"/>
        <v>0</v>
      </c>
      <c r="Q21" s="315">
        <f t="shared" si="2"/>
        <v>1</v>
      </c>
      <c r="R21" s="317">
        <f t="shared" si="3"/>
        <v>0.15</v>
      </c>
    </row>
    <row r="22" spans="1:18" x14ac:dyDescent="0.25">
      <c r="A22" s="314">
        <v>17</v>
      </c>
      <c r="B22" s="315" t="s">
        <v>70</v>
      </c>
      <c r="C22" s="315">
        <v>146</v>
      </c>
      <c r="D22" s="316">
        <v>36.590704600000002</v>
      </c>
      <c r="E22" s="315">
        <v>17</v>
      </c>
      <c r="F22" s="316">
        <v>3.2545000000000002</v>
      </c>
      <c r="G22" s="315">
        <v>0</v>
      </c>
      <c r="H22" s="316">
        <v>0</v>
      </c>
      <c r="I22" s="315">
        <f t="shared" si="0"/>
        <v>163</v>
      </c>
      <c r="J22" s="316">
        <f t="shared" si="0"/>
        <v>39.845204600000002</v>
      </c>
      <c r="K22" s="315">
        <v>45</v>
      </c>
      <c r="L22" s="316">
        <v>10.332041</v>
      </c>
      <c r="M22" s="315">
        <v>12</v>
      </c>
      <c r="N22" s="316">
        <v>2.4344000000000001</v>
      </c>
      <c r="O22" s="315">
        <f t="shared" si="1"/>
        <v>57</v>
      </c>
      <c r="P22" s="316">
        <f t="shared" si="1"/>
        <v>12.766441</v>
      </c>
      <c r="Q22" s="315">
        <f t="shared" si="2"/>
        <v>220</v>
      </c>
      <c r="R22" s="317">
        <f t="shared" si="3"/>
        <v>52.611645600000003</v>
      </c>
    </row>
    <row r="23" spans="1:18" x14ac:dyDescent="0.25">
      <c r="A23" s="314">
        <v>18</v>
      </c>
      <c r="B23" s="315" t="s">
        <v>464</v>
      </c>
      <c r="C23" s="315">
        <v>1</v>
      </c>
      <c r="D23" s="316">
        <v>0.105</v>
      </c>
      <c r="E23" s="315">
        <v>0</v>
      </c>
      <c r="F23" s="316">
        <v>0</v>
      </c>
      <c r="G23" s="315">
        <v>0</v>
      </c>
      <c r="H23" s="316">
        <v>0</v>
      </c>
      <c r="I23" s="315">
        <f t="shared" si="0"/>
        <v>1</v>
      </c>
      <c r="J23" s="316">
        <f t="shared" si="0"/>
        <v>0.105</v>
      </c>
      <c r="K23" s="315">
        <v>0</v>
      </c>
      <c r="L23" s="316">
        <v>0</v>
      </c>
      <c r="M23" s="315">
        <v>0</v>
      </c>
      <c r="N23" s="316">
        <v>0</v>
      </c>
      <c r="O23" s="315">
        <f t="shared" si="1"/>
        <v>0</v>
      </c>
      <c r="P23" s="316">
        <f t="shared" si="1"/>
        <v>0</v>
      </c>
      <c r="Q23" s="315">
        <f t="shared" si="2"/>
        <v>1</v>
      </c>
      <c r="R23" s="317">
        <f t="shared" si="3"/>
        <v>0.105</v>
      </c>
    </row>
    <row r="24" spans="1:18" x14ac:dyDescent="0.25">
      <c r="A24" s="314">
        <v>19</v>
      </c>
      <c r="B24" s="315" t="s">
        <v>65</v>
      </c>
      <c r="C24" s="315">
        <v>27</v>
      </c>
      <c r="D24" s="316">
        <v>8.8206000000000007</v>
      </c>
      <c r="E24" s="315">
        <v>0</v>
      </c>
      <c r="F24" s="316">
        <v>0</v>
      </c>
      <c r="G24" s="315">
        <v>0</v>
      </c>
      <c r="H24" s="316">
        <v>0</v>
      </c>
      <c r="I24" s="315">
        <f t="shared" si="0"/>
        <v>27</v>
      </c>
      <c r="J24" s="316">
        <f t="shared" si="0"/>
        <v>8.8206000000000007</v>
      </c>
      <c r="K24" s="315">
        <v>2</v>
      </c>
      <c r="L24" s="316">
        <v>0.55000000000000004</v>
      </c>
      <c r="M24" s="315">
        <v>0</v>
      </c>
      <c r="N24" s="316">
        <v>0</v>
      </c>
      <c r="O24" s="315">
        <f t="shared" si="1"/>
        <v>2</v>
      </c>
      <c r="P24" s="316">
        <f t="shared" si="1"/>
        <v>0.55000000000000004</v>
      </c>
      <c r="Q24" s="315">
        <f t="shared" si="2"/>
        <v>29</v>
      </c>
      <c r="R24" s="317">
        <f t="shared" si="3"/>
        <v>9.3706000000000014</v>
      </c>
    </row>
    <row r="25" spans="1:18" x14ac:dyDescent="0.25">
      <c r="A25" s="314">
        <v>20</v>
      </c>
      <c r="B25" s="315" t="s">
        <v>201</v>
      </c>
      <c r="C25" s="315">
        <v>18</v>
      </c>
      <c r="D25" s="316">
        <v>3.2309999999999999</v>
      </c>
      <c r="E25" s="315">
        <v>1</v>
      </c>
      <c r="F25" s="316">
        <v>0.25</v>
      </c>
      <c r="G25" s="315">
        <v>0</v>
      </c>
      <c r="H25" s="316">
        <v>0</v>
      </c>
      <c r="I25" s="315">
        <f t="shared" si="0"/>
        <v>19</v>
      </c>
      <c r="J25" s="316">
        <f t="shared" si="0"/>
        <v>3.4809999999999999</v>
      </c>
      <c r="K25" s="315">
        <v>0</v>
      </c>
      <c r="L25" s="316">
        <v>0</v>
      </c>
      <c r="M25" s="315">
        <v>0</v>
      </c>
      <c r="N25" s="316">
        <v>0</v>
      </c>
      <c r="O25" s="315">
        <f t="shared" si="1"/>
        <v>0</v>
      </c>
      <c r="P25" s="316">
        <f t="shared" si="1"/>
        <v>0</v>
      </c>
      <c r="Q25" s="315">
        <f t="shared" si="2"/>
        <v>19</v>
      </c>
      <c r="R25" s="317">
        <f t="shared" si="3"/>
        <v>3.4809999999999999</v>
      </c>
    </row>
    <row r="26" spans="1:18" x14ac:dyDescent="0.25">
      <c r="A26" s="314">
        <v>21</v>
      </c>
      <c r="B26" s="315" t="s">
        <v>66</v>
      </c>
      <c r="C26" s="315">
        <v>55</v>
      </c>
      <c r="D26" s="316">
        <v>14.47001</v>
      </c>
      <c r="E26" s="315">
        <v>3</v>
      </c>
      <c r="F26" s="316">
        <v>0.73</v>
      </c>
      <c r="G26" s="315">
        <v>5</v>
      </c>
      <c r="H26" s="316">
        <v>0.77</v>
      </c>
      <c r="I26" s="315">
        <f t="shared" si="0"/>
        <v>63</v>
      </c>
      <c r="J26" s="316">
        <f t="shared" si="0"/>
        <v>15.97001</v>
      </c>
      <c r="K26" s="315">
        <v>6</v>
      </c>
      <c r="L26" s="316">
        <v>0.747</v>
      </c>
      <c r="M26" s="315">
        <v>0</v>
      </c>
      <c r="N26" s="316">
        <v>0</v>
      </c>
      <c r="O26" s="315">
        <f t="shared" si="1"/>
        <v>6</v>
      </c>
      <c r="P26" s="316">
        <f t="shared" si="1"/>
        <v>0.747</v>
      </c>
      <c r="Q26" s="315">
        <f t="shared" si="2"/>
        <v>69</v>
      </c>
      <c r="R26" s="317">
        <f t="shared" si="3"/>
        <v>16.717010000000002</v>
      </c>
    </row>
    <row r="27" spans="1:18" x14ac:dyDescent="0.25">
      <c r="A27" s="314">
        <v>22</v>
      </c>
      <c r="B27" s="315" t="s">
        <v>67</v>
      </c>
      <c r="C27" s="315">
        <v>13</v>
      </c>
      <c r="D27" s="316">
        <v>1.645418</v>
      </c>
      <c r="E27" s="315">
        <v>1</v>
      </c>
      <c r="F27" s="316">
        <v>0.12</v>
      </c>
      <c r="G27" s="315">
        <v>0</v>
      </c>
      <c r="H27" s="316">
        <v>0</v>
      </c>
      <c r="I27" s="315">
        <f t="shared" si="0"/>
        <v>14</v>
      </c>
      <c r="J27" s="316">
        <f t="shared" si="0"/>
        <v>1.7654179999999999</v>
      </c>
      <c r="K27" s="315">
        <v>6</v>
      </c>
      <c r="L27" s="316">
        <v>0.9</v>
      </c>
      <c r="M27" s="315">
        <v>0</v>
      </c>
      <c r="N27" s="316">
        <v>0</v>
      </c>
      <c r="O27" s="315">
        <f t="shared" si="1"/>
        <v>6</v>
      </c>
      <c r="P27" s="316">
        <f t="shared" si="1"/>
        <v>0.9</v>
      </c>
      <c r="Q27" s="315">
        <f t="shared" si="2"/>
        <v>20</v>
      </c>
      <c r="R27" s="317">
        <f t="shared" si="3"/>
        <v>2.6654179999999998</v>
      </c>
    </row>
    <row r="28" spans="1:18" x14ac:dyDescent="0.25">
      <c r="A28" s="314">
        <v>23</v>
      </c>
      <c r="B28" s="315" t="s">
        <v>50</v>
      </c>
      <c r="C28" s="315">
        <v>31</v>
      </c>
      <c r="D28" s="316">
        <v>7.4185999999999996</v>
      </c>
      <c r="E28" s="315">
        <v>4</v>
      </c>
      <c r="F28" s="316">
        <v>0.625</v>
      </c>
      <c r="G28" s="315">
        <v>1</v>
      </c>
      <c r="H28" s="316">
        <v>0.12</v>
      </c>
      <c r="I28" s="315">
        <f t="shared" si="0"/>
        <v>36</v>
      </c>
      <c r="J28" s="316">
        <f t="shared" si="0"/>
        <v>8.1635999999999989</v>
      </c>
      <c r="K28" s="315">
        <v>3</v>
      </c>
      <c r="L28" s="316">
        <v>0.8</v>
      </c>
      <c r="M28" s="315">
        <v>2</v>
      </c>
      <c r="N28" s="316">
        <v>0.31</v>
      </c>
      <c r="O28" s="315">
        <f t="shared" si="1"/>
        <v>5</v>
      </c>
      <c r="P28" s="316">
        <f t="shared" si="1"/>
        <v>1.1100000000000001</v>
      </c>
      <c r="Q28" s="315">
        <f t="shared" si="2"/>
        <v>41</v>
      </c>
      <c r="R28" s="317">
        <f t="shared" si="3"/>
        <v>9.2735999999999983</v>
      </c>
    </row>
    <row r="29" spans="1:18" x14ac:dyDescent="0.25">
      <c r="A29" s="314"/>
      <c r="B29" s="311" t="s">
        <v>465</v>
      </c>
      <c r="C29" s="311">
        <f>SUM(C6:C28)</f>
        <v>1435</v>
      </c>
      <c r="D29" s="318">
        <f t="shared" ref="D29:R29" si="4">SUM(D6:D28)</f>
        <v>339.78426260000003</v>
      </c>
      <c r="E29" s="311">
        <f t="shared" si="4"/>
        <v>77</v>
      </c>
      <c r="F29" s="318">
        <f t="shared" si="4"/>
        <v>17.308599999999998</v>
      </c>
      <c r="G29" s="311">
        <f t="shared" si="4"/>
        <v>27</v>
      </c>
      <c r="H29" s="318">
        <f t="shared" si="4"/>
        <v>4.2280000000000006</v>
      </c>
      <c r="I29" s="311">
        <f>SUM(I6:I28)</f>
        <v>1539</v>
      </c>
      <c r="J29" s="318">
        <f t="shared" si="4"/>
        <v>361.3208626</v>
      </c>
      <c r="K29" s="311">
        <f t="shared" si="4"/>
        <v>289</v>
      </c>
      <c r="L29" s="318">
        <f t="shared" si="4"/>
        <v>57.933107899999989</v>
      </c>
      <c r="M29" s="311">
        <f t="shared" si="4"/>
        <v>105</v>
      </c>
      <c r="N29" s="318">
        <f t="shared" si="4"/>
        <v>14.132957300000001</v>
      </c>
      <c r="O29" s="311">
        <f t="shared" si="1"/>
        <v>394</v>
      </c>
      <c r="P29" s="318">
        <f t="shared" si="1"/>
        <v>72.066065199999997</v>
      </c>
      <c r="Q29" s="311">
        <f>SUM(Q6:Q28)</f>
        <v>1933</v>
      </c>
      <c r="R29" s="318">
        <f t="shared" si="4"/>
        <v>433.38692780000002</v>
      </c>
    </row>
    <row r="30" spans="1:18" x14ac:dyDescent="0.25">
      <c r="A30" s="314">
        <v>24</v>
      </c>
      <c r="B30" s="315" t="s">
        <v>47</v>
      </c>
      <c r="C30" s="315">
        <v>3</v>
      </c>
      <c r="D30" s="316">
        <v>0.91979999999999995</v>
      </c>
      <c r="E30" s="315">
        <v>0</v>
      </c>
      <c r="F30" s="316">
        <v>0</v>
      </c>
      <c r="G30" s="315">
        <v>0</v>
      </c>
      <c r="H30" s="316">
        <v>0</v>
      </c>
      <c r="I30" s="315">
        <f>C30+E30+G30</f>
        <v>3</v>
      </c>
      <c r="J30" s="316">
        <f t="shared" ref="J30:J38" si="5">D30+F30+H30</f>
        <v>0.91979999999999995</v>
      </c>
      <c r="K30" s="315">
        <v>1</v>
      </c>
      <c r="L30" s="316">
        <v>0.25</v>
      </c>
      <c r="M30" s="315">
        <v>0</v>
      </c>
      <c r="N30" s="316">
        <v>0</v>
      </c>
      <c r="O30" s="315">
        <f t="shared" si="1"/>
        <v>1</v>
      </c>
      <c r="P30" s="316">
        <f t="shared" si="1"/>
        <v>0.25</v>
      </c>
      <c r="Q30" s="315">
        <f t="shared" si="3"/>
        <v>4</v>
      </c>
      <c r="R30" s="317">
        <f t="shared" si="3"/>
        <v>1.1698</v>
      </c>
    </row>
    <row r="31" spans="1:18" x14ac:dyDescent="0.25">
      <c r="A31" s="314">
        <v>25</v>
      </c>
      <c r="B31" s="315" t="s">
        <v>71</v>
      </c>
      <c r="C31" s="315">
        <v>25</v>
      </c>
      <c r="D31" s="316">
        <v>5.0758999999999999</v>
      </c>
      <c r="E31" s="315">
        <v>0</v>
      </c>
      <c r="F31" s="316">
        <v>0</v>
      </c>
      <c r="G31" s="315">
        <v>0</v>
      </c>
      <c r="H31" s="316">
        <v>0</v>
      </c>
      <c r="I31" s="315">
        <f t="shared" ref="I31:I34" si="6">C31+E31+G31</f>
        <v>25</v>
      </c>
      <c r="J31" s="316">
        <f t="shared" si="5"/>
        <v>5.0758999999999999</v>
      </c>
      <c r="K31" s="315">
        <v>1</v>
      </c>
      <c r="L31" s="316">
        <v>0.496</v>
      </c>
      <c r="M31" s="315">
        <v>0</v>
      </c>
      <c r="N31" s="316">
        <v>0</v>
      </c>
      <c r="O31" s="315">
        <f t="shared" si="1"/>
        <v>1</v>
      </c>
      <c r="P31" s="316">
        <f t="shared" si="1"/>
        <v>0.496</v>
      </c>
      <c r="Q31" s="315">
        <f t="shared" si="3"/>
        <v>26</v>
      </c>
      <c r="R31" s="317">
        <f t="shared" si="3"/>
        <v>5.5718999999999994</v>
      </c>
    </row>
    <row r="32" spans="1:18" x14ac:dyDescent="0.25">
      <c r="A32" s="314">
        <v>26</v>
      </c>
      <c r="B32" s="315" t="s">
        <v>72</v>
      </c>
      <c r="C32" s="315">
        <v>11</v>
      </c>
      <c r="D32" s="316">
        <v>2.3945829999999999</v>
      </c>
      <c r="E32" s="315">
        <v>0</v>
      </c>
      <c r="F32" s="316">
        <v>0</v>
      </c>
      <c r="G32" s="315">
        <v>0</v>
      </c>
      <c r="H32" s="316">
        <v>0</v>
      </c>
      <c r="I32" s="315">
        <f t="shared" si="6"/>
        <v>11</v>
      </c>
      <c r="J32" s="316">
        <f t="shared" si="5"/>
        <v>2.3945829999999999</v>
      </c>
      <c r="K32" s="315">
        <v>0</v>
      </c>
      <c r="L32" s="316">
        <v>0</v>
      </c>
      <c r="M32" s="315">
        <v>0</v>
      </c>
      <c r="N32" s="316">
        <v>0</v>
      </c>
      <c r="O32" s="315">
        <f t="shared" si="1"/>
        <v>0</v>
      </c>
      <c r="P32" s="316">
        <f t="shared" si="1"/>
        <v>0</v>
      </c>
      <c r="Q32" s="315">
        <f t="shared" si="3"/>
        <v>11</v>
      </c>
      <c r="R32" s="317">
        <f t="shared" si="3"/>
        <v>2.3945829999999999</v>
      </c>
    </row>
    <row r="33" spans="1:18" x14ac:dyDescent="0.25">
      <c r="A33" s="314">
        <v>27</v>
      </c>
      <c r="B33" s="315" t="s">
        <v>466</v>
      </c>
      <c r="C33" s="315">
        <v>44</v>
      </c>
      <c r="D33" s="316">
        <v>9.6424263999999997</v>
      </c>
      <c r="E33" s="315">
        <v>2</v>
      </c>
      <c r="F33" s="316">
        <v>0.56200000000000006</v>
      </c>
      <c r="G33" s="315">
        <v>0</v>
      </c>
      <c r="H33" s="316">
        <v>0</v>
      </c>
      <c r="I33" s="315">
        <f t="shared" si="6"/>
        <v>46</v>
      </c>
      <c r="J33" s="316">
        <f t="shared" si="5"/>
        <v>10.204426399999999</v>
      </c>
      <c r="K33" s="315">
        <v>3</v>
      </c>
      <c r="L33" s="316">
        <v>0.41699999999999998</v>
      </c>
      <c r="M33" s="315">
        <v>1</v>
      </c>
      <c r="N33" s="316">
        <v>0.156</v>
      </c>
      <c r="O33" s="315">
        <f t="shared" si="1"/>
        <v>4</v>
      </c>
      <c r="P33" s="316">
        <f t="shared" si="1"/>
        <v>0.57299999999999995</v>
      </c>
      <c r="Q33" s="315">
        <f t="shared" si="3"/>
        <v>50</v>
      </c>
      <c r="R33" s="317">
        <f t="shared" si="3"/>
        <v>10.7774264</v>
      </c>
    </row>
    <row r="34" spans="1:18" x14ac:dyDescent="0.25">
      <c r="A34" s="314">
        <v>28</v>
      </c>
      <c r="B34" s="315" t="s">
        <v>467</v>
      </c>
      <c r="C34" s="315">
        <v>1</v>
      </c>
      <c r="D34" s="316">
        <v>0.15</v>
      </c>
      <c r="E34" s="315">
        <v>0</v>
      </c>
      <c r="F34" s="316">
        <v>0</v>
      </c>
      <c r="G34" s="315">
        <v>0</v>
      </c>
      <c r="H34" s="316">
        <v>0</v>
      </c>
      <c r="I34" s="315">
        <f t="shared" si="6"/>
        <v>1</v>
      </c>
      <c r="J34" s="316">
        <f t="shared" si="5"/>
        <v>0.15</v>
      </c>
      <c r="K34" s="315">
        <v>0</v>
      </c>
      <c r="L34" s="316">
        <v>0</v>
      </c>
      <c r="M34" s="315">
        <v>0</v>
      </c>
      <c r="N34" s="316">
        <v>0</v>
      </c>
      <c r="O34" s="315">
        <f t="shared" si="1"/>
        <v>0</v>
      </c>
      <c r="P34" s="316">
        <f t="shared" si="1"/>
        <v>0</v>
      </c>
      <c r="Q34" s="315">
        <f t="shared" si="3"/>
        <v>1</v>
      </c>
      <c r="R34" s="317">
        <f t="shared" si="3"/>
        <v>0.15</v>
      </c>
    </row>
    <row r="35" spans="1:18" x14ac:dyDescent="0.25">
      <c r="A35" s="314"/>
      <c r="B35" s="311" t="s">
        <v>468</v>
      </c>
      <c r="C35" s="311">
        <f>SUM(C30:C34)</f>
        <v>84</v>
      </c>
      <c r="D35" s="318">
        <f t="shared" ref="D35:R35" si="7">SUM(D30:D34)</f>
        <v>18.1827094</v>
      </c>
      <c r="E35" s="311">
        <f t="shared" si="7"/>
        <v>2</v>
      </c>
      <c r="F35" s="318">
        <f t="shared" si="7"/>
        <v>0.56200000000000006</v>
      </c>
      <c r="G35" s="311">
        <f t="shared" si="7"/>
        <v>0</v>
      </c>
      <c r="H35" s="311">
        <f t="shared" si="7"/>
        <v>0</v>
      </c>
      <c r="I35" s="311">
        <f>SUM(I30:I34)</f>
        <v>86</v>
      </c>
      <c r="J35" s="318">
        <f t="shared" si="7"/>
        <v>18.744709399999998</v>
      </c>
      <c r="K35" s="311">
        <f t="shared" si="7"/>
        <v>5</v>
      </c>
      <c r="L35" s="318">
        <f t="shared" si="7"/>
        <v>1.163</v>
      </c>
      <c r="M35" s="311">
        <f t="shared" si="7"/>
        <v>1</v>
      </c>
      <c r="N35" s="318">
        <f t="shared" si="7"/>
        <v>0.156</v>
      </c>
      <c r="O35" s="311">
        <f t="shared" si="1"/>
        <v>6</v>
      </c>
      <c r="P35" s="318">
        <f t="shared" si="1"/>
        <v>1.319</v>
      </c>
      <c r="Q35" s="311">
        <f t="shared" si="7"/>
        <v>92</v>
      </c>
      <c r="R35" s="318">
        <f t="shared" si="7"/>
        <v>20.063709399999997</v>
      </c>
    </row>
    <row r="36" spans="1:18" x14ac:dyDescent="0.25">
      <c r="A36" s="314">
        <v>29</v>
      </c>
      <c r="B36" s="315" t="s">
        <v>469</v>
      </c>
      <c r="C36" s="315">
        <v>8</v>
      </c>
      <c r="D36" s="316">
        <v>2.359</v>
      </c>
      <c r="E36" s="315">
        <v>0</v>
      </c>
      <c r="F36" s="316">
        <v>0</v>
      </c>
      <c r="G36" s="315">
        <v>0</v>
      </c>
      <c r="H36" s="316">
        <v>0</v>
      </c>
      <c r="I36" s="315">
        <f>C36+E36+G36</f>
        <v>8</v>
      </c>
      <c r="J36" s="316">
        <f t="shared" si="5"/>
        <v>2.359</v>
      </c>
      <c r="K36" s="315">
        <v>2</v>
      </c>
      <c r="L36" s="316">
        <v>0.35</v>
      </c>
      <c r="M36" s="315">
        <v>0</v>
      </c>
      <c r="N36" s="316">
        <v>0</v>
      </c>
      <c r="O36" s="315">
        <f t="shared" si="1"/>
        <v>2</v>
      </c>
      <c r="P36" s="316">
        <f t="shared" si="1"/>
        <v>0.35</v>
      </c>
      <c r="Q36" s="315">
        <f t="shared" si="3"/>
        <v>10</v>
      </c>
      <c r="R36" s="317">
        <f t="shared" si="3"/>
        <v>2.7090000000000001</v>
      </c>
    </row>
    <row r="37" spans="1:18" x14ac:dyDescent="0.25">
      <c r="A37" s="314">
        <v>30</v>
      </c>
      <c r="B37" s="315" t="s">
        <v>470</v>
      </c>
      <c r="C37" s="315">
        <v>6</v>
      </c>
      <c r="D37" s="316">
        <v>1.3145</v>
      </c>
      <c r="E37" s="315">
        <v>1</v>
      </c>
      <c r="F37" s="316">
        <v>0.1</v>
      </c>
      <c r="G37" s="315">
        <v>0</v>
      </c>
      <c r="H37" s="316">
        <v>0</v>
      </c>
      <c r="I37" s="315">
        <f t="shared" ref="I37:I38" si="8">C37+E37+G37</f>
        <v>7</v>
      </c>
      <c r="J37" s="316">
        <f t="shared" si="5"/>
        <v>1.4145000000000001</v>
      </c>
      <c r="K37" s="315">
        <v>2</v>
      </c>
      <c r="L37" s="316">
        <v>0.375</v>
      </c>
      <c r="M37" s="315">
        <v>0</v>
      </c>
      <c r="N37" s="316">
        <v>0</v>
      </c>
      <c r="O37" s="315">
        <f t="shared" si="1"/>
        <v>2</v>
      </c>
      <c r="P37" s="316">
        <f t="shared" si="1"/>
        <v>0.375</v>
      </c>
      <c r="Q37" s="315">
        <f t="shared" si="3"/>
        <v>9</v>
      </c>
      <c r="R37" s="317">
        <f t="shared" si="3"/>
        <v>1.7895000000000001</v>
      </c>
    </row>
    <row r="38" spans="1:18" x14ac:dyDescent="0.25">
      <c r="A38" s="314">
        <v>31</v>
      </c>
      <c r="B38" s="315" t="s">
        <v>471</v>
      </c>
      <c r="C38" s="315">
        <v>11</v>
      </c>
      <c r="D38" s="316">
        <v>3.3730000000000002</v>
      </c>
      <c r="E38" s="315">
        <v>1</v>
      </c>
      <c r="F38" s="316">
        <v>0.1</v>
      </c>
      <c r="G38" s="315">
        <v>0</v>
      </c>
      <c r="H38" s="316">
        <v>0</v>
      </c>
      <c r="I38" s="315">
        <f t="shared" si="8"/>
        <v>12</v>
      </c>
      <c r="J38" s="316">
        <f t="shared" si="5"/>
        <v>3.4730000000000003</v>
      </c>
      <c r="K38" s="315">
        <v>10</v>
      </c>
      <c r="L38" s="316">
        <v>1.51203</v>
      </c>
      <c r="M38" s="315">
        <v>2</v>
      </c>
      <c r="N38" s="316">
        <v>0.85</v>
      </c>
      <c r="O38" s="315">
        <f t="shared" si="1"/>
        <v>12</v>
      </c>
      <c r="P38" s="316">
        <f t="shared" si="1"/>
        <v>2.3620299999999999</v>
      </c>
      <c r="Q38" s="315">
        <f t="shared" si="3"/>
        <v>24</v>
      </c>
      <c r="R38" s="317">
        <f t="shared" si="3"/>
        <v>5.8350299999999997</v>
      </c>
    </row>
    <row r="39" spans="1:18" x14ac:dyDescent="0.25">
      <c r="A39" s="314"/>
      <c r="B39" s="311" t="s">
        <v>453</v>
      </c>
      <c r="C39" s="311">
        <f>SUM(C36:C38)</f>
        <v>25</v>
      </c>
      <c r="D39" s="318">
        <f t="shared" ref="D39:R39" si="9">SUM(D36:D38)</f>
        <v>7.0465</v>
      </c>
      <c r="E39" s="311">
        <f t="shared" si="9"/>
        <v>2</v>
      </c>
      <c r="F39" s="311">
        <f t="shared" si="9"/>
        <v>0.2</v>
      </c>
      <c r="G39" s="311">
        <f t="shared" si="9"/>
        <v>0</v>
      </c>
      <c r="H39" s="311">
        <f t="shared" si="9"/>
        <v>0</v>
      </c>
      <c r="I39" s="311">
        <f>SUM(I36:I38)</f>
        <v>27</v>
      </c>
      <c r="J39" s="318">
        <f t="shared" si="9"/>
        <v>7.2465000000000011</v>
      </c>
      <c r="K39" s="311">
        <f t="shared" si="9"/>
        <v>14</v>
      </c>
      <c r="L39" s="318">
        <f t="shared" si="9"/>
        <v>2.2370299999999999</v>
      </c>
      <c r="M39" s="311">
        <f t="shared" si="9"/>
        <v>2</v>
      </c>
      <c r="N39" s="311">
        <f t="shared" si="9"/>
        <v>0.85</v>
      </c>
      <c r="O39" s="311">
        <f t="shared" si="1"/>
        <v>16</v>
      </c>
      <c r="P39" s="318">
        <f t="shared" si="1"/>
        <v>3.0870299999999999</v>
      </c>
      <c r="Q39" s="311">
        <f t="shared" si="9"/>
        <v>43</v>
      </c>
      <c r="R39" s="318">
        <f t="shared" si="9"/>
        <v>10.33353</v>
      </c>
    </row>
    <row r="40" spans="1:18" x14ac:dyDescent="0.25">
      <c r="A40" s="314"/>
      <c r="B40" s="311" t="s">
        <v>242</v>
      </c>
      <c r="C40" s="311">
        <f>C39+C35+C29</f>
        <v>1544</v>
      </c>
      <c r="D40" s="318">
        <f t="shared" ref="D40:R40" si="10">D39+D35+D29</f>
        <v>365.01347200000004</v>
      </c>
      <c r="E40" s="311">
        <f t="shared" si="10"/>
        <v>81</v>
      </c>
      <c r="F40" s="318">
        <f t="shared" si="10"/>
        <v>18.070599999999999</v>
      </c>
      <c r="G40" s="311">
        <f t="shared" si="10"/>
        <v>27</v>
      </c>
      <c r="H40" s="318">
        <f t="shared" si="10"/>
        <v>4.2280000000000006</v>
      </c>
      <c r="I40" s="311">
        <f t="shared" si="10"/>
        <v>1652</v>
      </c>
      <c r="J40" s="318">
        <f t="shared" si="10"/>
        <v>387.312072</v>
      </c>
      <c r="K40" s="311">
        <f t="shared" si="10"/>
        <v>308</v>
      </c>
      <c r="L40" s="318">
        <f t="shared" si="10"/>
        <v>61.33313789999999</v>
      </c>
      <c r="M40" s="311">
        <f t="shared" si="10"/>
        <v>108</v>
      </c>
      <c r="N40" s="318">
        <f t="shared" si="10"/>
        <v>15.138957300000001</v>
      </c>
      <c r="O40" s="311">
        <f t="shared" si="1"/>
        <v>416</v>
      </c>
      <c r="P40" s="318">
        <f t="shared" si="1"/>
        <v>76.472095199999984</v>
      </c>
      <c r="Q40" s="311">
        <f>Q39+Q35+Q29</f>
        <v>2068</v>
      </c>
      <c r="R40" s="318">
        <f t="shared" si="10"/>
        <v>463.78416720000001</v>
      </c>
    </row>
    <row r="42" spans="1:18" x14ac:dyDescent="0.25">
      <c r="R42" s="323"/>
    </row>
    <row r="43" spans="1:18" x14ac:dyDescent="0.25">
      <c r="R43" s="323"/>
    </row>
  </sheetData>
  <mergeCells count="11">
    <mergeCell ref="A1:R1"/>
    <mergeCell ref="M4:N4"/>
    <mergeCell ref="O4:P4"/>
    <mergeCell ref="Q4:R4"/>
    <mergeCell ref="A4:A5"/>
    <mergeCell ref="B4:B5"/>
    <mergeCell ref="C4:D4"/>
    <mergeCell ref="E4:F4"/>
    <mergeCell ref="G4:H4"/>
    <mergeCell ref="I4:J4"/>
    <mergeCell ref="K4:L4"/>
  </mergeCells>
  <pageMargins left="1.2" right="0.7" top="0.5" bottom="0.75" header="0.3" footer="0.3"/>
  <pageSetup paperSize="9" scale="8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L5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N14" sqref="N14"/>
    </sheetView>
  </sheetViews>
  <sheetFormatPr defaultRowHeight="12.75" x14ac:dyDescent="0.2"/>
  <cols>
    <col min="1" max="1" width="6.42578125" style="8" customWidth="1"/>
    <col min="2" max="2" width="20.28515625" style="7" customWidth="1"/>
    <col min="3" max="3" width="11.28515625" style="25" bestFit="1" customWidth="1"/>
    <col min="4" max="4" width="12.85546875" style="25" customWidth="1"/>
    <col min="5" max="5" width="11.42578125" style="25" customWidth="1"/>
    <col min="6" max="6" width="11.5703125" style="25" customWidth="1"/>
    <col min="7" max="7" width="11.28515625" style="160" bestFit="1" customWidth="1"/>
    <col min="8" max="8" width="11" style="7" customWidth="1"/>
    <col min="9" max="9" width="23" style="160" hidden="1" customWidth="1"/>
    <col min="10" max="10" width="0" style="160" hidden="1" customWidth="1"/>
    <col min="11" max="16384" width="9.140625" style="7"/>
  </cols>
  <sheetData>
    <row r="1" spans="1:12" ht="12.75" customHeight="1" x14ac:dyDescent="0.2">
      <c r="A1" s="374" t="s">
        <v>360</v>
      </c>
      <c r="B1" s="374"/>
      <c r="C1" s="374"/>
      <c r="D1" s="374"/>
      <c r="E1" s="374"/>
      <c r="F1" s="374"/>
      <c r="G1" s="374"/>
      <c r="H1" s="374"/>
    </row>
    <row r="2" spans="1:12" ht="14.25" x14ac:dyDescent="0.2">
      <c r="A2" s="357" t="s">
        <v>175</v>
      </c>
      <c r="B2" s="357"/>
      <c r="C2" s="357"/>
      <c r="D2" s="357"/>
      <c r="E2" s="357"/>
      <c r="F2" s="357"/>
      <c r="G2" s="357"/>
      <c r="H2" s="357"/>
    </row>
    <row r="3" spans="1:12" ht="14.25" customHeight="1" x14ac:dyDescent="0.2">
      <c r="A3" s="31"/>
      <c r="B3" s="29" t="s">
        <v>12</v>
      </c>
      <c r="C3" s="6"/>
      <c r="D3" s="6"/>
      <c r="E3" s="6"/>
      <c r="F3" s="6"/>
      <c r="G3" s="34" t="s">
        <v>174</v>
      </c>
    </row>
    <row r="4" spans="1:12" ht="14.25" customHeight="1" x14ac:dyDescent="0.2">
      <c r="A4" s="379" t="s">
        <v>239</v>
      </c>
      <c r="B4" s="377" t="s">
        <v>176</v>
      </c>
      <c r="C4" s="375" t="s">
        <v>14</v>
      </c>
      <c r="D4" s="375"/>
      <c r="E4" s="375" t="s">
        <v>9</v>
      </c>
      <c r="F4" s="375"/>
      <c r="G4" s="376" t="s">
        <v>358</v>
      </c>
      <c r="H4" s="376"/>
    </row>
    <row r="5" spans="1:12" s="3" customFormat="1" ht="24.95" customHeight="1" x14ac:dyDescent="0.2">
      <c r="A5" s="380"/>
      <c r="B5" s="378"/>
      <c r="C5" s="232" t="s">
        <v>356</v>
      </c>
      <c r="D5" s="232" t="s">
        <v>357</v>
      </c>
      <c r="E5" s="217" t="s">
        <v>356</v>
      </c>
      <c r="F5" s="247" t="s">
        <v>357</v>
      </c>
      <c r="G5" s="217" t="s">
        <v>356</v>
      </c>
      <c r="H5" s="217" t="s">
        <v>357</v>
      </c>
      <c r="I5" s="249" t="s">
        <v>361</v>
      </c>
      <c r="J5" s="249" t="s">
        <v>362</v>
      </c>
    </row>
    <row r="6" spans="1:12" s="3" customFormat="1" ht="15" customHeight="1" x14ac:dyDescent="0.25">
      <c r="A6" s="162">
        <v>1</v>
      </c>
      <c r="B6" s="54" t="s">
        <v>248</v>
      </c>
      <c r="C6" s="163">
        <v>74351</v>
      </c>
      <c r="D6" s="163">
        <v>76802</v>
      </c>
      <c r="E6" s="163">
        <v>120960</v>
      </c>
      <c r="F6" s="163">
        <v>125846</v>
      </c>
      <c r="G6" s="43">
        <f>E6*100/C6</f>
        <v>162.68779169076407</v>
      </c>
      <c r="H6" s="233">
        <f>F6*100/D6</f>
        <v>163.85771203874899</v>
      </c>
      <c r="I6" s="248">
        <f>(D6-C6)*100/C6</f>
        <v>3.2965259377816034</v>
      </c>
      <c r="J6" s="248">
        <f>(F6-E6)*100/E6</f>
        <v>4.0393518518518521</v>
      </c>
    </row>
    <row r="7" spans="1:12" ht="15.75" x14ac:dyDescent="0.25">
      <c r="A7" s="162">
        <v>2</v>
      </c>
      <c r="B7" s="54" t="s">
        <v>249</v>
      </c>
      <c r="C7" s="163">
        <v>98653</v>
      </c>
      <c r="D7" s="163">
        <v>90035</v>
      </c>
      <c r="E7" s="163">
        <v>42452</v>
      </c>
      <c r="F7" s="163">
        <v>35956</v>
      </c>
      <c r="G7" s="43">
        <f t="shared" ref="G7:G56" si="0">E7*100/C7</f>
        <v>43.031636138789494</v>
      </c>
      <c r="H7" s="233">
        <f t="shared" ref="H7:H56" si="1">F7*100/D7</f>
        <v>39.93558060754151</v>
      </c>
      <c r="I7" s="248">
        <f t="shared" ref="I7:I56" si="2">(D7-C7)*100/C7</f>
        <v>-8.735669467730327</v>
      </c>
      <c r="J7" s="248">
        <f t="shared" ref="J7:J56" si="3">(F7-E7)*100/E7</f>
        <v>-15.301988127767832</v>
      </c>
      <c r="L7" s="271"/>
    </row>
    <row r="8" spans="1:12" ht="15" x14ac:dyDescent="0.25">
      <c r="A8" s="162">
        <v>3</v>
      </c>
      <c r="B8" s="125" t="s">
        <v>250</v>
      </c>
      <c r="C8" s="163">
        <v>295322</v>
      </c>
      <c r="D8" s="163">
        <v>293795</v>
      </c>
      <c r="E8" s="163">
        <v>587183</v>
      </c>
      <c r="F8" s="163">
        <v>586624</v>
      </c>
      <c r="G8" s="43">
        <f t="shared" si="0"/>
        <v>198.8280588645614</v>
      </c>
      <c r="H8" s="233">
        <f t="shared" si="1"/>
        <v>199.67119930563828</v>
      </c>
      <c r="I8" s="248">
        <f t="shared" si="2"/>
        <v>-0.51706273152694349</v>
      </c>
      <c r="J8" s="248">
        <f t="shared" si="3"/>
        <v>-9.5200303823509871E-2</v>
      </c>
    </row>
    <row r="9" spans="1:12" ht="15" x14ac:dyDescent="0.25">
      <c r="A9" s="162">
        <v>4</v>
      </c>
      <c r="B9" s="54" t="s">
        <v>251</v>
      </c>
      <c r="C9" s="163">
        <v>152447</v>
      </c>
      <c r="D9" s="163">
        <v>158159</v>
      </c>
      <c r="E9" s="163">
        <v>152473</v>
      </c>
      <c r="F9" s="163">
        <v>161420</v>
      </c>
      <c r="G9" s="43">
        <f t="shared" si="0"/>
        <v>100.01705510767677</v>
      </c>
      <c r="H9" s="233">
        <f t="shared" si="1"/>
        <v>102.06184915180293</v>
      </c>
      <c r="I9" s="248">
        <f t="shared" si="2"/>
        <v>3.7468759634495923</v>
      </c>
      <c r="J9" s="248">
        <f t="shared" si="3"/>
        <v>5.8679241570638734</v>
      </c>
    </row>
    <row r="10" spans="1:12" ht="15" x14ac:dyDescent="0.25">
      <c r="A10" s="162">
        <v>5</v>
      </c>
      <c r="B10" s="54" t="s">
        <v>233</v>
      </c>
      <c r="C10" s="163">
        <v>310826</v>
      </c>
      <c r="D10" s="163">
        <v>356037</v>
      </c>
      <c r="E10" s="163">
        <v>132953</v>
      </c>
      <c r="F10" s="163">
        <v>153400</v>
      </c>
      <c r="G10" s="43">
        <f t="shared" si="0"/>
        <v>42.774092257404462</v>
      </c>
      <c r="H10" s="233">
        <f t="shared" si="1"/>
        <v>43.085409662478902</v>
      </c>
      <c r="I10" s="248">
        <f t="shared" si="2"/>
        <v>14.545436996905021</v>
      </c>
      <c r="J10" s="248">
        <f t="shared" si="3"/>
        <v>15.379118936767128</v>
      </c>
    </row>
    <row r="11" spans="1:12" ht="15" x14ac:dyDescent="0.25">
      <c r="A11" s="162">
        <v>6</v>
      </c>
      <c r="B11" s="54" t="s">
        <v>234</v>
      </c>
      <c r="C11" s="163">
        <v>249863.04000000001</v>
      </c>
      <c r="D11" s="163">
        <v>196800</v>
      </c>
      <c r="E11" s="163">
        <v>279976.26</v>
      </c>
      <c r="F11" s="163">
        <v>212382</v>
      </c>
      <c r="G11" s="43">
        <f t="shared" si="0"/>
        <v>112.05189050769573</v>
      </c>
      <c r="H11" s="233">
        <f t="shared" si="1"/>
        <v>107.91768292682927</v>
      </c>
      <c r="I11" s="248">
        <f t="shared" si="2"/>
        <v>-21.236850396121014</v>
      </c>
      <c r="J11" s="248">
        <f t="shared" si="3"/>
        <v>-24.142854111987926</v>
      </c>
    </row>
    <row r="12" spans="1:12" ht="15" x14ac:dyDescent="0.25">
      <c r="A12" s="162">
        <v>7</v>
      </c>
      <c r="B12" s="54" t="s">
        <v>252</v>
      </c>
      <c r="C12" s="163">
        <v>486527</v>
      </c>
      <c r="D12" s="163">
        <v>459948</v>
      </c>
      <c r="E12" s="163">
        <v>226753</v>
      </c>
      <c r="F12" s="163">
        <v>224708</v>
      </c>
      <c r="G12" s="43">
        <f t="shared" si="0"/>
        <v>46.606457606669309</v>
      </c>
      <c r="H12" s="233">
        <f t="shared" si="1"/>
        <v>48.855087966465774</v>
      </c>
      <c r="I12" s="248">
        <f t="shared" si="2"/>
        <v>-5.4630061640977789</v>
      </c>
      <c r="J12" s="248">
        <f t="shared" si="3"/>
        <v>-0.90186237888804122</v>
      </c>
    </row>
    <row r="13" spans="1:12" ht="15" x14ac:dyDescent="0.25">
      <c r="A13" s="162">
        <v>8</v>
      </c>
      <c r="B13" s="54" t="s">
        <v>253</v>
      </c>
      <c r="C13" s="163">
        <v>322590</v>
      </c>
      <c r="D13" s="163">
        <v>325531</v>
      </c>
      <c r="E13" s="163">
        <v>139176</v>
      </c>
      <c r="F13" s="163">
        <v>140812</v>
      </c>
      <c r="G13" s="43">
        <f t="shared" si="0"/>
        <v>43.143308844043524</v>
      </c>
      <c r="H13" s="233">
        <f t="shared" si="1"/>
        <v>43.25609542562767</v>
      </c>
      <c r="I13" s="248">
        <f t="shared" si="2"/>
        <v>0.91168356117672589</v>
      </c>
      <c r="J13" s="248">
        <f t="shared" si="3"/>
        <v>1.1754900270161521</v>
      </c>
    </row>
    <row r="14" spans="1:12" ht="15" x14ac:dyDescent="0.25">
      <c r="A14" s="162">
        <v>9</v>
      </c>
      <c r="B14" s="54" t="s">
        <v>254</v>
      </c>
      <c r="C14" s="163">
        <v>6450147</v>
      </c>
      <c r="D14" s="163">
        <v>6958595</v>
      </c>
      <c r="E14" s="163">
        <v>3611823</v>
      </c>
      <c r="F14" s="163">
        <v>4387785</v>
      </c>
      <c r="G14" s="43">
        <f t="shared" si="0"/>
        <v>55.995979626510838</v>
      </c>
      <c r="H14" s="233">
        <f t="shared" si="1"/>
        <v>63.05561683069643</v>
      </c>
      <c r="I14" s="248">
        <f t="shared" si="2"/>
        <v>7.8827350756502135</v>
      </c>
      <c r="J14" s="248">
        <f t="shared" si="3"/>
        <v>21.483943150038083</v>
      </c>
    </row>
    <row r="15" spans="1:12" ht="15" x14ac:dyDescent="0.25">
      <c r="A15" s="162">
        <v>10</v>
      </c>
      <c r="B15" s="54" t="s">
        <v>255</v>
      </c>
      <c r="C15" s="163">
        <v>238862</v>
      </c>
      <c r="D15" s="163">
        <v>220231</v>
      </c>
      <c r="E15" s="163">
        <v>205491</v>
      </c>
      <c r="F15" s="163">
        <v>210684</v>
      </c>
      <c r="G15" s="43">
        <f t="shared" si="0"/>
        <v>86.029171655600308</v>
      </c>
      <c r="H15" s="233">
        <f t="shared" si="1"/>
        <v>95.665006288851245</v>
      </c>
      <c r="I15" s="248">
        <f t="shared" si="2"/>
        <v>-7.7999011981813764</v>
      </c>
      <c r="J15" s="248">
        <f t="shared" si="3"/>
        <v>2.5271179759697504</v>
      </c>
    </row>
    <row r="16" spans="1:12" ht="15" x14ac:dyDescent="0.25">
      <c r="A16" s="162">
        <v>11</v>
      </c>
      <c r="B16" s="54" t="s">
        <v>256</v>
      </c>
      <c r="C16" s="163">
        <v>450152</v>
      </c>
      <c r="D16" s="163">
        <v>459256</v>
      </c>
      <c r="E16" s="163">
        <v>194139</v>
      </c>
      <c r="F16" s="163">
        <v>202428</v>
      </c>
      <c r="G16" s="43">
        <f t="shared" si="0"/>
        <v>43.127432511684944</v>
      </c>
      <c r="H16" s="233">
        <f t="shared" si="1"/>
        <v>44.077377323322942</v>
      </c>
      <c r="I16" s="248">
        <f t="shared" si="2"/>
        <v>2.0224279798823508</v>
      </c>
      <c r="J16" s="248">
        <f t="shared" si="3"/>
        <v>4.2696212507533264</v>
      </c>
    </row>
    <row r="17" spans="1:10" ht="15" x14ac:dyDescent="0.25">
      <c r="A17" s="162">
        <v>12</v>
      </c>
      <c r="B17" s="54" t="s">
        <v>257</v>
      </c>
      <c r="C17" s="163">
        <v>742352</v>
      </c>
      <c r="D17" s="163">
        <v>747485</v>
      </c>
      <c r="E17" s="163">
        <v>374036</v>
      </c>
      <c r="F17" s="163">
        <v>381219</v>
      </c>
      <c r="G17" s="43">
        <f t="shared" si="0"/>
        <v>50.385261978145138</v>
      </c>
      <c r="H17" s="233">
        <f t="shared" si="1"/>
        <v>51.000220740215525</v>
      </c>
      <c r="I17" s="248">
        <f t="shared" si="2"/>
        <v>0.6914509558807681</v>
      </c>
      <c r="J17" s="248">
        <f t="shared" si="3"/>
        <v>1.9204033836315222</v>
      </c>
    </row>
    <row r="18" spans="1:10" ht="15" x14ac:dyDescent="0.25">
      <c r="A18" s="162">
        <v>13</v>
      </c>
      <c r="B18" s="54" t="s">
        <v>258</v>
      </c>
      <c r="C18" s="163">
        <v>265965</v>
      </c>
      <c r="D18" s="163">
        <v>253680</v>
      </c>
      <c r="E18" s="163">
        <v>143409</v>
      </c>
      <c r="F18" s="163">
        <v>146257</v>
      </c>
      <c r="G18" s="43">
        <f t="shared" si="0"/>
        <v>53.920252664824318</v>
      </c>
      <c r="H18" s="233">
        <f t="shared" si="1"/>
        <v>57.654131188899399</v>
      </c>
      <c r="I18" s="248">
        <f t="shared" si="2"/>
        <v>-4.6190288195815237</v>
      </c>
      <c r="J18" s="248">
        <f t="shared" si="3"/>
        <v>1.9859283587501482</v>
      </c>
    </row>
    <row r="19" spans="1:10" ht="15" x14ac:dyDescent="0.25">
      <c r="A19" s="162">
        <v>14</v>
      </c>
      <c r="B19" s="54" t="s">
        <v>259</v>
      </c>
      <c r="C19" s="163">
        <v>175220.04</v>
      </c>
      <c r="D19" s="163">
        <v>178766</v>
      </c>
      <c r="E19" s="163">
        <v>131996.49</v>
      </c>
      <c r="F19" s="163">
        <v>125202</v>
      </c>
      <c r="G19" s="43">
        <f t="shared" si="0"/>
        <v>75.331845603961739</v>
      </c>
      <c r="H19" s="233">
        <f t="shared" si="1"/>
        <v>70.036807894118567</v>
      </c>
      <c r="I19" s="248">
        <f t="shared" si="2"/>
        <v>2.0237182915835379</v>
      </c>
      <c r="J19" s="248">
        <f t="shared" si="3"/>
        <v>-5.1474777852047362</v>
      </c>
    </row>
    <row r="20" spans="1:10" ht="15" x14ac:dyDescent="0.25">
      <c r="A20" s="162">
        <v>15</v>
      </c>
      <c r="B20" s="54" t="s">
        <v>235</v>
      </c>
      <c r="C20" s="163">
        <v>397101</v>
      </c>
      <c r="D20" s="163">
        <v>413678</v>
      </c>
      <c r="E20" s="163">
        <v>399328</v>
      </c>
      <c r="F20" s="163">
        <v>383764</v>
      </c>
      <c r="G20" s="43">
        <f t="shared" si="0"/>
        <v>100.5608145031113</v>
      </c>
      <c r="H20" s="233">
        <f t="shared" si="1"/>
        <v>92.768771846702023</v>
      </c>
      <c r="I20" s="248">
        <f t="shared" si="2"/>
        <v>4.1745047229797958</v>
      </c>
      <c r="J20" s="248">
        <f t="shared" si="3"/>
        <v>-3.8975478804391379</v>
      </c>
    </row>
    <row r="21" spans="1:10" ht="15" x14ac:dyDescent="0.25">
      <c r="A21" s="162">
        <v>16</v>
      </c>
      <c r="B21" s="125" t="s">
        <v>260</v>
      </c>
      <c r="C21" s="163">
        <v>450743.57</v>
      </c>
      <c r="D21" s="163">
        <v>523748</v>
      </c>
      <c r="E21" s="163">
        <v>355861.72</v>
      </c>
      <c r="F21" s="163">
        <v>440589</v>
      </c>
      <c r="G21" s="43">
        <f t="shared" si="0"/>
        <v>78.949927117096749</v>
      </c>
      <c r="H21" s="233">
        <f t="shared" si="1"/>
        <v>84.122326004108842</v>
      </c>
      <c r="I21" s="248">
        <f t="shared" si="2"/>
        <v>16.19644402248489</v>
      </c>
      <c r="J21" s="248">
        <f t="shared" si="3"/>
        <v>23.80904582825038</v>
      </c>
    </row>
    <row r="22" spans="1:10" ht="15" x14ac:dyDescent="0.25">
      <c r="A22" s="162">
        <v>17</v>
      </c>
      <c r="B22" s="164" t="s">
        <v>261</v>
      </c>
      <c r="C22" s="165">
        <v>88527.93</v>
      </c>
      <c r="D22" s="165">
        <v>101983</v>
      </c>
      <c r="E22" s="165">
        <v>35072.79</v>
      </c>
      <c r="F22" s="165">
        <v>29292</v>
      </c>
      <c r="G22" s="166">
        <f t="shared" si="0"/>
        <v>39.617768087427329</v>
      </c>
      <c r="H22" s="233">
        <f t="shared" si="1"/>
        <v>28.722434131178726</v>
      </c>
      <c r="I22" s="248">
        <f t="shared" si="2"/>
        <v>15.19867232860862</v>
      </c>
      <c r="J22" s="248">
        <f t="shared" si="3"/>
        <v>-16.482264456292189</v>
      </c>
    </row>
    <row r="23" spans="1:10" ht="15" x14ac:dyDescent="0.25">
      <c r="A23" s="162">
        <v>18</v>
      </c>
      <c r="B23" s="54" t="s">
        <v>262</v>
      </c>
      <c r="C23" s="163">
        <v>282756</v>
      </c>
      <c r="D23" s="163">
        <v>274102</v>
      </c>
      <c r="E23" s="163">
        <v>216712</v>
      </c>
      <c r="F23" s="163">
        <v>221920</v>
      </c>
      <c r="G23" s="43">
        <f t="shared" si="0"/>
        <v>76.642759128011434</v>
      </c>
      <c r="H23" s="233">
        <f t="shared" si="1"/>
        <v>80.962561382259153</v>
      </c>
      <c r="I23" s="248">
        <f t="shared" si="2"/>
        <v>-3.0605893420475603</v>
      </c>
      <c r="J23" s="248">
        <f t="shared" si="3"/>
        <v>2.4031894865074386</v>
      </c>
    </row>
    <row r="24" spans="1:10" ht="15" x14ac:dyDescent="0.25">
      <c r="A24" s="162">
        <v>19</v>
      </c>
      <c r="B24" s="54" t="s">
        <v>263</v>
      </c>
      <c r="C24" s="163">
        <v>1710890.69</v>
      </c>
      <c r="D24" s="163">
        <v>1394704.03</v>
      </c>
      <c r="E24" s="163">
        <v>740786.34</v>
      </c>
      <c r="F24" s="163">
        <v>659775.68999999994</v>
      </c>
      <c r="G24" s="43">
        <f t="shared" si="0"/>
        <v>43.298285760149881</v>
      </c>
      <c r="H24" s="233">
        <f t="shared" si="1"/>
        <v>47.305785013039639</v>
      </c>
      <c r="I24" s="248">
        <f t="shared" si="2"/>
        <v>-18.480821822696338</v>
      </c>
      <c r="J24" s="248">
        <f t="shared" si="3"/>
        <v>-10.935764555269746</v>
      </c>
    </row>
    <row r="25" spans="1:10" ht="15" x14ac:dyDescent="0.25">
      <c r="A25" s="162">
        <v>20</v>
      </c>
      <c r="B25" s="54" t="s">
        <v>264</v>
      </c>
      <c r="C25" s="163">
        <v>158480</v>
      </c>
      <c r="D25" s="163">
        <v>161848</v>
      </c>
      <c r="E25" s="163">
        <v>201189</v>
      </c>
      <c r="F25" s="163">
        <v>200245</v>
      </c>
      <c r="G25" s="43">
        <f t="shared" si="0"/>
        <v>126.94914184755174</v>
      </c>
      <c r="H25" s="233">
        <f t="shared" si="1"/>
        <v>123.72411151203599</v>
      </c>
      <c r="I25" s="248">
        <f t="shared" si="2"/>
        <v>2.1251892983341745</v>
      </c>
      <c r="J25" s="248">
        <f t="shared" si="3"/>
        <v>-0.46921054331996281</v>
      </c>
    </row>
    <row r="26" spans="1:10" ht="15" x14ac:dyDescent="0.25">
      <c r="A26" s="162">
        <v>21</v>
      </c>
      <c r="B26" s="54" t="s">
        <v>265</v>
      </c>
      <c r="C26" s="163">
        <v>524275</v>
      </c>
      <c r="D26" s="163">
        <v>478510</v>
      </c>
      <c r="E26" s="163">
        <v>480740</v>
      </c>
      <c r="F26" s="163">
        <v>460670</v>
      </c>
      <c r="G26" s="43">
        <f t="shared" si="0"/>
        <v>91.696151828715841</v>
      </c>
      <c r="H26" s="233">
        <f t="shared" si="1"/>
        <v>96.271760255794021</v>
      </c>
      <c r="I26" s="248">
        <f t="shared" si="2"/>
        <v>-8.7291974631634162</v>
      </c>
      <c r="J26" s="248">
        <f t="shared" si="3"/>
        <v>-4.1748138286807839</v>
      </c>
    </row>
    <row r="27" spans="1:10" ht="15" x14ac:dyDescent="0.25">
      <c r="A27" s="162">
        <v>22</v>
      </c>
      <c r="B27" s="54" t="s">
        <v>266</v>
      </c>
      <c r="C27" s="163">
        <v>4821976</v>
      </c>
      <c r="D27" s="163">
        <v>4663718</v>
      </c>
      <c r="E27" s="163">
        <v>4630317</v>
      </c>
      <c r="F27" s="163">
        <v>4096141</v>
      </c>
      <c r="G27" s="43">
        <f t="shared" si="0"/>
        <v>96.025301660564054</v>
      </c>
      <c r="H27" s="233">
        <f t="shared" si="1"/>
        <v>87.829945978723416</v>
      </c>
      <c r="I27" s="248">
        <f t="shared" si="2"/>
        <v>-3.2820155056765112</v>
      </c>
      <c r="J27" s="248">
        <f t="shared" si="3"/>
        <v>-11.536488754441651</v>
      </c>
    </row>
    <row r="28" spans="1:10" ht="15" x14ac:dyDescent="0.25">
      <c r="A28" s="162">
        <v>23</v>
      </c>
      <c r="B28" s="54" t="s">
        <v>267</v>
      </c>
      <c r="C28" s="163">
        <v>2495033</v>
      </c>
      <c r="D28" s="163">
        <v>2237110</v>
      </c>
      <c r="E28" s="163">
        <v>999102</v>
      </c>
      <c r="F28" s="163">
        <v>992878</v>
      </c>
      <c r="G28" s="43">
        <f t="shared" si="0"/>
        <v>40.043638701371883</v>
      </c>
      <c r="H28" s="233">
        <f t="shared" si="1"/>
        <v>44.382171641090515</v>
      </c>
      <c r="I28" s="248">
        <f t="shared" si="2"/>
        <v>-10.337458462473242</v>
      </c>
      <c r="J28" s="248">
        <f t="shared" si="3"/>
        <v>-0.62295941755696616</v>
      </c>
    </row>
    <row r="29" spans="1:10" ht="15" x14ac:dyDescent="0.25">
      <c r="A29" s="162">
        <v>24</v>
      </c>
      <c r="B29" s="54" t="s">
        <v>268</v>
      </c>
      <c r="C29" s="163">
        <v>189645</v>
      </c>
      <c r="D29" s="163">
        <v>179400</v>
      </c>
      <c r="E29" s="163">
        <v>141124</v>
      </c>
      <c r="F29" s="163">
        <v>151300</v>
      </c>
      <c r="G29" s="43">
        <f t="shared" si="0"/>
        <v>74.414827704395051</v>
      </c>
      <c r="H29" s="233">
        <f t="shared" si="1"/>
        <v>84.336677814938682</v>
      </c>
      <c r="I29" s="248">
        <f t="shared" si="2"/>
        <v>-5.4021988452107887</v>
      </c>
      <c r="J29" s="248">
        <f t="shared" si="3"/>
        <v>7.2106799693886225</v>
      </c>
    </row>
    <row r="30" spans="1:10" ht="15" x14ac:dyDescent="0.25">
      <c r="A30" s="162">
        <v>25</v>
      </c>
      <c r="B30" s="54" t="s">
        <v>269</v>
      </c>
      <c r="C30" s="163">
        <v>409599</v>
      </c>
      <c r="D30" s="163">
        <v>411739</v>
      </c>
      <c r="E30" s="163">
        <v>204528</v>
      </c>
      <c r="F30" s="163">
        <v>209182</v>
      </c>
      <c r="G30" s="43">
        <f t="shared" si="0"/>
        <v>49.933715658485497</v>
      </c>
      <c r="H30" s="233">
        <f t="shared" si="1"/>
        <v>50.804514510405866</v>
      </c>
      <c r="I30" s="248">
        <f t="shared" si="2"/>
        <v>0.52246221304251228</v>
      </c>
      <c r="J30" s="248">
        <f t="shared" si="3"/>
        <v>2.275483063443636</v>
      </c>
    </row>
    <row r="31" spans="1:10" ht="15" x14ac:dyDescent="0.25">
      <c r="A31" s="162">
        <v>26</v>
      </c>
      <c r="B31" s="54" t="s">
        <v>270</v>
      </c>
      <c r="C31" s="163">
        <v>503126.9</v>
      </c>
      <c r="D31" s="163">
        <v>347140</v>
      </c>
      <c r="E31" s="163">
        <v>470422</v>
      </c>
      <c r="F31" s="163">
        <v>307031</v>
      </c>
      <c r="G31" s="43">
        <f t="shared" si="0"/>
        <v>93.499671752792381</v>
      </c>
      <c r="H31" s="233">
        <f t="shared" si="1"/>
        <v>88.445871982485457</v>
      </c>
      <c r="I31" s="248">
        <f t="shared" si="2"/>
        <v>-31.00349037191214</v>
      </c>
      <c r="J31" s="248">
        <f t="shared" si="3"/>
        <v>-34.732856881693458</v>
      </c>
    </row>
    <row r="32" spans="1:10" ht="15" x14ac:dyDescent="0.25">
      <c r="A32" s="162">
        <v>27</v>
      </c>
      <c r="B32" s="54" t="s">
        <v>271</v>
      </c>
      <c r="C32" s="163">
        <v>385861.47</v>
      </c>
      <c r="D32" s="163">
        <v>445461.56</v>
      </c>
      <c r="E32" s="163">
        <v>484742.85</v>
      </c>
      <c r="F32" s="163">
        <v>477328.56</v>
      </c>
      <c r="G32" s="43">
        <f t="shared" si="0"/>
        <v>125.62613468507234</v>
      </c>
      <c r="H32" s="233">
        <f t="shared" si="1"/>
        <v>107.15370367759678</v>
      </c>
      <c r="I32" s="248">
        <f t="shared" si="2"/>
        <v>15.445981170392585</v>
      </c>
      <c r="J32" s="248">
        <f t="shared" si="3"/>
        <v>-1.5295305541897068</v>
      </c>
    </row>
    <row r="33" spans="1:10" ht="15" x14ac:dyDescent="0.25">
      <c r="A33" s="162">
        <v>28</v>
      </c>
      <c r="B33" s="164" t="s">
        <v>297</v>
      </c>
      <c r="C33" s="165">
        <v>252113</v>
      </c>
      <c r="D33" s="165">
        <v>252068</v>
      </c>
      <c r="E33" s="165">
        <v>88897</v>
      </c>
      <c r="F33" s="165">
        <v>90715</v>
      </c>
      <c r="G33" s="166">
        <f t="shared" si="0"/>
        <v>35.260775921908035</v>
      </c>
      <c r="H33" s="233">
        <f t="shared" si="1"/>
        <v>35.988304743164541</v>
      </c>
      <c r="I33" s="248">
        <f t="shared" si="2"/>
        <v>-1.784913907652521E-2</v>
      </c>
      <c r="J33" s="248">
        <f t="shared" si="3"/>
        <v>2.0450633879658482</v>
      </c>
    </row>
    <row r="34" spans="1:10" ht="15" x14ac:dyDescent="0.25">
      <c r="A34" s="162">
        <v>29</v>
      </c>
      <c r="B34" s="54" t="s">
        <v>272</v>
      </c>
      <c r="C34" s="163">
        <v>384667</v>
      </c>
      <c r="D34" s="163">
        <v>390644</v>
      </c>
      <c r="E34" s="163">
        <v>286583</v>
      </c>
      <c r="F34" s="163">
        <v>309976</v>
      </c>
      <c r="G34" s="43">
        <f t="shared" si="0"/>
        <v>74.501581887710671</v>
      </c>
      <c r="H34" s="233">
        <f t="shared" si="1"/>
        <v>79.349996416174321</v>
      </c>
      <c r="I34" s="248">
        <f t="shared" si="2"/>
        <v>1.5538114784995853</v>
      </c>
      <c r="J34" s="248">
        <f t="shared" si="3"/>
        <v>8.1627312157385461</v>
      </c>
    </row>
    <row r="35" spans="1:10" ht="15" x14ac:dyDescent="0.25">
      <c r="A35" s="162">
        <v>30</v>
      </c>
      <c r="B35" s="54" t="s">
        <v>367</v>
      </c>
      <c r="C35" s="163">
        <v>371512</v>
      </c>
      <c r="D35" s="163">
        <v>293337</v>
      </c>
      <c r="E35" s="163">
        <v>225651</v>
      </c>
      <c r="F35" s="163">
        <v>197975</v>
      </c>
      <c r="G35" s="43">
        <f t="shared" si="0"/>
        <v>60.738549495036501</v>
      </c>
      <c r="H35" s="233">
        <f t="shared" si="1"/>
        <v>67.490633639806774</v>
      </c>
      <c r="I35" s="248">
        <f t="shared" si="2"/>
        <v>-21.042388940330326</v>
      </c>
      <c r="J35" s="248">
        <f t="shared" si="3"/>
        <v>-12.264957833113968</v>
      </c>
    </row>
    <row r="36" spans="1:10" ht="15" x14ac:dyDescent="0.25">
      <c r="A36" s="162">
        <v>31</v>
      </c>
      <c r="B36" s="54" t="s">
        <v>273</v>
      </c>
      <c r="C36" s="163">
        <v>267344.52</v>
      </c>
      <c r="D36" s="163">
        <v>277388</v>
      </c>
      <c r="E36" s="163">
        <v>248687.99</v>
      </c>
      <c r="F36" s="163">
        <v>248434</v>
      </c>
      <c r="G36" s="43">
        <f t="shared" si="0"/>
        <v>93.021540146025799</v>
      </c>
      <c r="H36" s="233">
        <f t="shared" si="1"/>
        <v>89.561913276709873</v>
      </c>
      <c r="I36" s="248">
        <f t="shared" si="2"/>
        <v>3.7567555153178307</v>
      </c>
      <c r="J36" s="248">
        <f t="shared" si="3"/>
        <v>-0.10213199278340329</v>
      </c>
    </row>
    <row r="37" spans="1:10" ht="15" x14ac:dyDescent="0.25">
      <c r="A37" s="162">
        <v>32</v>
      </c>
      <c r="B37" s="54" t="s">
        <v>274</v>
      </c>
      <c r="C37" s="163">
        <v>291014</v>
      </c>
      <c r="D37" s="163">
        <v>289547.09999999998</v>
      </c>
      <c r="E37" s="163">
        <v>174938</v>
      </c>
      <c r="F37" s="163">
        <v>175830.44</v>
      </c>
      <c r="G37" s="43">
        <f t="shared" si="0"/>
        <v>60.1132591559169</v>
      </c>
      <c r="H37" s="233">
        <f t="shared" si="1"/>
        <v>60.726023503602697</v>
      </c>
      <c r="I37" s="248">
        <f t="shared" si="2"/>
        <v>-0.50406509652457387</v>
      </c>
      <c r="J37" s="248">
        <f t="shared" si="3"/>
        <v>0.51014645188581231</v>
      </c>
    </row>
    <row r="38" spans="1:10" ht="15" x14ac:dyDescent="0.25">
      <c r="A38" s="162">
        <v>33</v>
      </c>
      <c r="B38" s="164" t="s">
        <v>236</v>
      </c>
      <c r="C38" s="165">
        <v>211217</v>
      </c>
      <c r="D38" s="165">
        <v>207008</v>
      </c>
      <c r="E38" s="165">
        <v>82768</v>
      </c>
      <c r="F38" s="165">
        <v>86311</v>
      </c>
      <c r="G38" s="166">
        <f t="shared" si="0"/>
        <v>39.186239743960002</v>
      </c>
      <c r="H38" s="233">
        <f t="shared" si="1"/>
        <v>41.694523883134949</v>
      </c>
      <c r="I38" s="248">
        <f t="shared" si="2"/>
        <v>-1.9927373270143975</v>
      </c>
      <c r="J38" s="248">
        <f t="shared" si="3"/>
        <v>4.2806398608157741</v>
      </c>
    </row>
    <row r="39" spans="1:10" ht="15" x14ac:dyDescent="0.25">
      <c r="A39" s="162">
        <v>34</v>
      </c>
      <c r="B39" s="54" t="s">
        <v>275</v>
      </c>
      <c r="C39" s="163">
        <v>279933</v>
      </c>
      <c r="D39" s="163">
        <v>274316</v>
      </c>
      <c r="E39" s="163">
        <v>379169</v>
      </c>
      <c r="F39" s="163">
        <v>346589</v>
      </c>
      <c r="G39" s="43">
        <f t="shared" si="0"/>
        <v>135.44991122875831</v>
      </c>
      <c r="H39" s="233">
        <f t="shared" si="1"/>
        <v>126.34662214380495</v>
      </c>
      <c r="I39" s="248">
        <f t="shared" si="2"/>
        <v>-2.006551567696556</v>
      </c>
      <c r="J39" s="248">
        <f t="shared" si="3"/>
        <v>-8.5924745957607289</v>
      </c>
    </row>
    <row r="40" spans="1:10" ht="15" x14ac:dyDescent="0.25">
      <c r="A40" s="162">
        <v>35</v>
      </c>
      <c r="B40" s="54" t="s">
        <v>276</v>
      </c>
      <c r="C40" s="163">
        <v>269535</v>
      </c>
      <c r="D40" s="163">
        <v>269535</v>
      </c>
      <c r="E40" s="163">
        <v>302333.87</v>
      </c>
      <c r="F40" s="163">
        <v>302333.87</v>
      </c>
      <c r="G40" s="43">
        <f t="shared" si="0"/>
        <v>112.16868681247334</v>
      </c>
      <c r="H40" s="233">
        <f t="shared" si="1"/>
        <v>112.16868681247334</v>
      </c>
      <c r="I40" s="248">
        <f t="shared" si="2"/>
        <v>0</v>
      </c>
      <c r="J40" s="248">
        <f t="shared" si="3"/>
        <v>0</v>
      </c>
    </row>
    <row r="41" spans="1:10" ht="15" x14ac:dyDescent="0.25">
      <c r="A41" s="162">
        <v>36</v>
      </c>
      <c r="B41" s="54" t="s">
        <v>277</v>
      </c>
      <c r="C41" s="163">
        <v>602194</v>
      </c>
      <c r="D41" s="163">
        <v>535538</v>
      </c>
      <c r="E41" s="163">
        <v>400265</v>
      </c>
      <c r="F41" s="163">
        <v>426525</v>
      </c>
      <c r="G41" s="43">
        <f t="shared" si="0"/>
        <v>66.46778280753378</v>
      </c>
      <c r="H41" s="233">
        <f t="shared" si="1"/>
        <v>79.644208254129495</v>
      </c>
      <c r="I41" s="248">
        <f t="shared" si="2"/>
        <v>-11.068858208484309</v>
      </c>
      <c r="J41" s="248">
        <f t="shared" si="3"/>
        <v>6.5606535670118546</v>
      </c>
    </row>
    <row r="42" spans="1:10" ht="15" x14ac:dyDescent="0.25">
      <c r="A42" s="162">
        <v>37</v>
      </c>
      <c r="B42" s="54" t="s">
        <v>278</v>
      </c>
      <c r="C42" s="163">
        <v>728674</v>
      </c>
      <c r="D42" s="163">
        <v>712319</v>
      </c>
      <c r="E42" s="163">
        <v>409851</v>
      </c>
      <c r="F42" s="163">
        <v>398018</v>
      </c>
      <c r="G42" s="43">
        <f t="shared" si="0"/>
        <v>56.24614024927471</v>
      </c>
      <c r="H42" s="233">
        <f t="shared" si="1"/>
        <v>55.876369997150157</v>
      </c>
      <c r="I42" s="248">
        <f t="shared" si="2"/>
        <v>-2.2444879328753324</v>
      </c>
      <c r="J42" s="248">
        <f t="shared" si="3"/>
        <v>-2.8871467923708858</v>
      </c>
    </row>
    <row r="43" spans="1:10" ht="15" x14ac:dyDescent="0.25">
      <c r="A43" s="162">
        <v>38</v>
      </c>
      <c r="B43" s="54" t="s">
        <v>279</v>
      </c>
      <c r="C43" s="163">
        <v>776248.94</v>
      </c>
      <c r="D43" s="163">
        <v>799543.76</v>
      </c>
      <c r="E43" s="163">
        <v>397844.03</v>
      </c>
      <c r="F43" s="163">
        <v>399963.73</v>
      </c>
      <c r="G43" s="43">
        <f t="shared" si="0"/>
        <v>51.25211894009157</v>
      </c>
      <c r="H43" s="233">
        <f t="shared" si="1"/>
        <v>50.023994934311034</v>
      </c>
      <c r="I43" s="248">
        <f t="shared" si="2"/>
        <v>3.0009470930807414</v>
      </c>
      <c r="J43" s="248">
        <f t="shared" si="3"/>
        <v>0.53279673443885867</v>
      </c>
    </row>
    <row r="44" spans="1:10" ht="15" x14ac:dyDescent="0.25">
      <c r="A44" s="162">
        <v>39</v>
      </c>
      <c r="B44" s="164" t="s">
        <v>280</v>
      </c>
      <c r="C44" s="165">
        <v>766773.47</v>
      </c>
      <c r="D44" s="165">
        <v>766057.92</v>
      </c>
      <c r="E44" s="165">
        <v>280341.45</v>
      </c>
      <c r="F44" s="165">
        <v>306789.40000000002</v>
      </c>
      <c r="G44" s="166">
        <f t="shared" si="0"/>
        <v>36.561182796269676</v>
      </c>
      <c r="H44" s="233">
        <f t="shared" si="1"/>
        <v>40.047807351172615</v>
      </c>
      <c r="I44" s="248">
        <f t="shared" si="2"/>
        <v>-9.3319608462709355E-2</v>
      </c>
      <c r="J44" s="248">
        <f t="shared" si="3"/>
        <v>9.4341917686449897</v>
      </c>
    </row>
    <row r="45" spans="1:10" ht="15" x14ac:dyDescent="0.25">
      <c r="A45" s="162">
        <v>40</v>
      </c>
      <c r="B45" s="54" t="s">
        <v>237</v>
      </c>
      <c r="C45" s="163">
        <v>296900</v>
      </c>
      <c r="D45" s="163">
        <v>335939</v>
      </c>
      <c r="E45" s="163">
        <v>344326</v>
      </c>
      <c r="F45" s="163">
        <v>402788</v>
      </c>
      <c r="G45" s="43">
        <f t="shared" si="0"/>
        <v>115.97372852812394</v>
      </c>
      <c r="H45" s="233">
        <f t="shared" si="1"/>
        <v>119.89914835729105</v>
      </c>
      <c r="I45" s="248">
        <f t="shared" si="2"/>
        <v>13.148871673964297</v>
      </c>
      <c r="J45" s="248">
        <f t="shared" si="3"/>
        <v>16.9786771838316</v>
      </c>
    </row>
    <row r="46" spans="1:10" ht="15" x14ac:dyDescent="0.25">
      <c r="A46" s="162">
        <v>41</v>
      </c>
      <c r="B46" s="125" t="s">
        <v>281</v>
      </c>
      <c r="C46" s="163">
        <v>294464</v>
      </c>
      <c r="D46" s="163">
        <v>295524</v>
      </c>
      <c r="E46" s="163">
        <v>165838</v>
      </c>
      <c r="F46" s="163">
        <v>166246</v>
      </c>
      <c r="G46" s="43">
        <f t="shared" si="0"/>
        <v>56.318599217561399</v>
      </c>
      <c r="H46" s="233">
        <f t="shared" si="1"/>
        <v>56.254652752399132</v>
      </c>
      <c r="I46" s="248">
        <f t="shared" si="2"/>
        <v>0.3599760921538796</v>
      </c>
      <c r="J46" s="248">
        <f t="shared" si="3"/>
        <v>0.2460232274870657</v>
      </c>
    </row>
    <row r="47" spans="1:10" ht="15" x14ac:dyDescent="0.25">
      <c r="A47" s="162">
        <v>42</v>
      </c>
      <c r="B47" s="164" t="s">
        <v>282</v>
      </c>
      <c r="C47" s="165">
        <v>338375</v>
      </c>
      <c r="D47" s="165">
        <v>345309</v>
      </c>
      <c r="E47" s="165">
        <v>106972</v>
      </c>
      <c r="F47" s="165">
        <v>110656</v>
      </c>
      <c r="G47" s="166">
        <f t="shared" si="0"/>
        <v>31.613446619874399</v>
      </c>
      <c r="H47" s="233">
        <f t="shared" si="1"/>
        <v>32.045501275669039</v>
      </c>
      <c r="I47" s="248">
        <f t="shared" si="2"/>
        <v>2.0492057628370892</v>
      </c>
      <c r="J47" s="248">
        <f t="shared" si="3"/>
        <v>3.4438918595520325</v>
      </c>
    </row>
    <row r="48" spans="1:10" ht="15" x14ac:dyDescent="0.25">
      <c r="A48" s="162">
        <v>43</v>
      </c>
      <c r="B48" s="54" t="s">
        <v>283</v>
      </c>
      <c r="C48" s="163">
        <v>199279</v>
      </c>
      <c r="D48" s="163">
        <v>188170</v>
      </c>
      <c r="E48" s="163">
        <v>240632</v>
      </c>
      <c r="F48" s="163">
        <v>252762</v>
      </c>
      <c r="G48" s="43">
        <f t="shared" si="0"/>
        <v>120.75130846702362</v>
      </c>
      <c r="H48" s="233">
        <f t="shared" si="1"/>
        <v>134.32640697241857</v>
      </c>
      <c r="I48" s="248">
        <f t="shared" si="2"/>
        <v>-5.5745964200944407</v>
      </c>
      <c r="J48" s="248">
        <f t="shared" si="3"/>
        <v>5.0408923168988329</v>
      </c>
    </row>
    <row r="49" spans="1:10" ht="15" x14ac:dyDescent="0.25">
      <c r="A49" s="162">
        <v>44</v>
      </c>
      <c r="B49" s="54" t="s">
        <v>284</v>
      </c>
      <c r="C49" s="163">
        <v>89209</v>
      </c>
      <c r="D49" s="163">
        <v>89244</v>
      </c>
      <c r="E49" s="163">
        <v>82737</v>
      </c>
      <c r="F49" s="163">
        <v>86169</v>
      </c>
      <c r="G49" s="43">
        <f t="shared" si="0"/>
        <v>92.745126612785711</v>
      </c>
      <c r="H49" s="233">
        <f t="shared" si="1"/>
        <v>96.554390211106636</v>
      </c>
      <c r="I49" s="248">
        <f t="shared" si="2"/>
        <v>3.9233709603291145E-2</v>
      </c>
      <c r="J49" s="248">
        <f t="shared" si="3"/>
        <v>4.1480836868631927</v>
      </c>
    </row>
    <row r="50" spans="1:10" ht="15" x14ac:dyDescent="0.25">
      <c r="A50" s="162">
        <v>45</v>
      </c>
      <c r="B50" s="54" t="s">
        <v>285</v>
      </c>
      <c r="C50" s="163">
        <v>339843.9</v>
      </c>
      <c r="D50" s="163">
        <v>332521.02</v>
      </c>
      <c r="E50" s="163">
        <v>178571.42</v>
      </c>
      <c r="F50" s="163">
        <v>186008.91</v>
      </c>
      <c r="G50" s="43">
        <f t="shared" si="0"/>
        <v>52.545130278930998</v>
      </c>
      <c r="H50" s="233">
        <f t="shared" si="1"/>
        <v>55.938992969527156</v>
      </c>
      <c r="I50" s="248">
        <f t="shared" si="2"/>
        <v>-2.1547775316844011</v>
      </c>
      <c r="J50" s="248">
        <f t="shared" si="3"/>
        <v>4.1649945999197353</v>
      </c>
    </row>
    <row r="51" spans="1:10" ht="15" x14ac:dyDescent="0.25">
      <c r="A51" s="162">
        <v>46</v>
      </c>
      <c r="B51" s="54" t="s">
        <v>286</v>
      </c>
      <c r="C51" s="163">
        <v>232181.04</v>
      </c>
      <c r="D51" s="163">
        <v>228033.27</v>
      </c>
      <c r="E51" s="163">
        <v>243265.16</v>
      </c>
      <c r="F51" s="163">
        <v>249616.6</v>
      </c>
      <c r="G51" s="43">
        <f t="shared" si="0"/>
        <v>104.77391263300396</v>
      </c>
      <c r="H51" s="233">
        <f t="shared" si="1"/>
        <v>109.46499166547058</v>
      </c>
      <c r="I51" s="248">
        <f t="shared" si="2"/>
        <v>-1.7864378590086505</v>
      </c>
      <c r="J51" s="248">
        <f t="shared" si="3"/>
        <v>2.6109123065547086</v>
      </c>
    </row>
    <row r="52" spans="1:10" ht="15" x14ac:dyDescent="0.25">
      <c r="A52" s="162">
        <v>47</v>
      </c>
      <c r="B52" s="54" t="s">
        <v>287</v>
      </c>
      <c r="C52" s="163">
        <v>508723</v>
      </c>
      <c r="D52" s="163">
        <v>527811</v>
      </c>
      <c r="E52" s="163">
        <v>664405</v>
      </c>
      <c r="F52" s="163">
        <v>741751</v>
      </c>
      <c r="G52" s="43">
        <f t="shared" si="0"/>
        <v>130.60250863436488</v>
      </c>
      <c r="H52" s="233">
        <f t="shared" si="1"/>
        <v>140.53344852608225</v>
      </c>
      <c r="I52" s="248">
        <f t="shared" si="2"/>
        <v>3.7521401627211666</v>
      </c>
      <c r="J52" s="248">
        <f t="shared" si="3"/>
        <v>11.641393427201782</v>
      </c>
    </row>
    <row r="53" spans="1:10" ht="15" x14ac:dyDescent="0.25">
      <c r="A53" s="162">
        <v>48</v>
      </c>
      <c r="B53" s="164" t="s">
        <v>238</v>
      </c>
      <c r="C53" s="165">
        <v>306949.2</v>
      </c>
      <c r="D53" s="165">
        <v>312833</v>
      </c>
      <c r="E53" s="165">
        <v>111752.68</v>
      </c>
      <c r="F53" s="165">
        <v>114286</v>
      </c>
      <c r="G53" s="166">
        <f t="shared" si="0"/>
        <v>36.407548871279026</v>
      </c>
      <c r="H53" s="233">
        <f t="shared" si="1"/>
        <v>36.532590871167685</v>
      </c>
      <c r="I53" s="248">
        <f t="shared" si="2"/>
        <v>1.9168644192589483</v>
      </c>
      <c r="J53" s="248">
        <f t="shared" si="3"/>
        <v>2.2668986551374046</v>
      </c>
    </row>
    <row r="54" spans="1:10" ht="15" x14ac:dyDescent="0.25">
      <c r="A54" s="162">
        <v>49</v>
      </c>
      <c r="B54" s="54" t="s">
        <v>288</v>
      </c>
      <c r="C54" s="163">
        <v>730662</v>
      </c>
      <c r="D54" s="163">
        <v>971709</v>
      </c>
      <c r="E54" s="163">
        <v>489016</v>
      </c>
      <c r="F54" s="163">
        <v>711365</v>
      </c>
      <c r="G54" s="43">
        <f t="shared" si="0"/>
        <v>66.927799721348592</v>
      </c>
      <c r="H54" s="233">
        <f t="shared" si="1"/>
        <v>73.207616683595603</v>
      </c>
      <c r="I54" s="248">
        <f t="shared" si="2"/>
        <v>32.990219828046349</v>
      </c>
      <c r="J54" s="248">
        <f t="shared" si="3"/>
        <v>45.468655422317468</v>
      </c>
    </row>
    <row r="55" spans="1:10" ht="15" x14ac:dyDescent="0.25">
      <c r="A55" s="162">
        <v>50</v>
      </c>
      <c r="B55" s="164" t="s">
        <v>289</v>
      </c>
      <c r="C55" s="165">
        <v>175088</v>
      </c>
      <c r="D55" s="165">
        <v>173618.38</v>
      </c>
      <c r="E55" s="165">
        <v>41725</v>
      </c>
      <c r="F55" s="165">
        <v>42479.11</v>
      </c>
      <c r="G55" s="166">
        <f t="shared" si="0"/>
        <v>23.830873617837888</v>
      </c>
      <c r="H55" s="233">
        <f t="shared" si="1"/>
        <v>24.46694295845866</v>
      </c>
      <c r="I55" s="248">
        <f t="shared" si="2"/>
        <v>-0.83936077857991143</v>
      </c>
      <c r="J55" s="248">
        <f t="shared" si="3"/>
        <v>1.8073337327741177</v>
      </c>
    </row>
    <row r="56" spans="1:10" ht="15" x14ac:dyDescent="0.25">
      <c r="A56" s="162">
        <v>51</v>
      </c>
      <c r="B56" s="54" t="s">
        <v>290</v>
      </c>
      <c r="C56" s="163">
        <v>375475</v>
      </c>
      <c r="D56" s="163">
        <v>380599</v>
      </c>
      <c r="E56" s="163">
        <v>417375</v>
      </c>
      <c r="F56" s="163">
        <v>413173</v>
      </c>
      <c r="G56" s="43">
        <f t="shared" si="0"/>
        <v>111.15919834875824</v>
      </c>
      <c r="H56" s="233">
        <f t="shared" si="1"/>
        <v>108.55861418448288</v>
      </c>
      <c r="I56" s="248">
        <f t="shared" si="2"/>
        <v>1.3646714162061389</v>
      </c>
      <c r="J56" s="248">
        <f t="shared" si="3"/>
        <v>-1.0067684935609464</v>
      </c>
    </row>
  </sheetData>
  <autoFilter ref="C5:H56"/>
  <mergeCells count="7">
    <mergeCell ref="A1:H1"/>
    <mergeCell ref="A2:H2"/>
    <mergeCell ref="C4:D4"/>
    <mergeCell ref="E4:F4"/>
    <mergeCell ref="G4:H4"/>
    <mergeCell ref="B4:B5"/>
    <mergeCell ref="A4:A5"/>
  </mergeCells>
  <conditionalFormatting sqref="H1:H1048576">
    <cfRule type="cellIs" dxfId="56" priority="1" operator="lessThan">
      <formula>40</formula>
    </cfRule>
  </conditionalFormatting>
  <pageMargins left="0.7" right="0.7" top="0.75" bottom="0.75" header="0.3" footer="0.3"/>
  <pageSetup paperSize="9" scale="83" orientation="portrait" r:id="rId1"/>
  <headerFooter>
    <oddFooter>&amp;CData Table, State Level Banker's Committee, M.P.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6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Q51" sqref="Q51"/>
    </sheetView>
  </sheetViews>
  <sheetFormatPr defaultColWidth="4.42578125" defaultRowHeight="13.5" x14ac:dyDescent="0.2"/>
  <cols>
    <col min="1" max="1" width="4.42578125" style="214"/>
    <col min="2" max="2" width="24.7109375" style="55" customWidth="1"/>
    <col min="3" max="3" width="11.5703125" style="75" bestFit="1" customWidth="1"/>
    <col min="4" max="4" width="12" style="75" bestFit="1" customWidth="1"/>
    <col min="5" max="6" width="11.5703125" style="75" bestFit="1" customWidth="1"/>
    <col min="7" max="7" width="9" style="75" bestFit="1" customWidth="1"/>
    <col min="8" max="8" width="9.5703125" style="75" customWidth="1"/>
    <col min="9" max="9" width="10.42578125" style="75" bestFit="1" customWidth="1"/>
    <col min="10" max="10" width="12.28515625" style="75" bestFit="1" customWidth="1"/>
    <col min="11" max="11" width="11.5703125" style="75" bestFit="1" customWidth="1"/>
    <col min="12" max="12" width="11.85546875" style="75" bestFit="1" customWidth="1"/>
    <col min="13" max="13" width="9" style="73" customWidth="1"/>
    <col min="14" max="14" width="4.42578125" style="55"/>
    <col min="15" max="15" width="7" style="55" bestFit="1" customWidth="1"/>
    <col min="16" max="16" width="4.42578125" style="55"/>
    <col min="17" max="17" width="7.5703125" style="55" customWidth="1"/>
    <col min="18" max="16384" width="4.42578125" style="55"/>
  </cols>
  <sheetData>
    <row r="1" spans="1:15" ht="15" customHeight="1" x14ac:dyDescent="0.2">
      <c r="A1" s="382" t="s">
        <v>317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</row>
    <row r="2" spans="1:15" ht="15" customHeight="1" x14ac:dyDescent="0.2">
      <c r="B2" s="72" t="s">
        <v>134</v>
      </c>
      <c r="H2" s="75" t="s">
        <v>143</v>
      </c>
      <c r="J2" s="76" t="s">
        <v>125</v>
      </c>
    </row>
    <row r="3" spans="1:15" ht="15" customHeight="1" x14ac:dyDescent="0.2">
      <c r="A3" s="383" t="s">
        <v>120</v>
      </c>
      <c r="B3" s="383" t="s">
        <v>100</v>
      </c>
      <c r="C3" s="384" t="s">
        <v>319</v>
      </c>
      <c r="D3" s="384"/>
      <c r="E3" s="384"/>
      <c r="F3" s="384"/>
      <c r="G3" s="384"/>
      <c r="H3" s="384"/>
      <c r="I3" s="384"/>
      <c r="J3" s="384"/>
      <c r="K3" s="384"/>
      <c r="L3" s="384"/>
      <c r="M3" s="381" t="s">
        <v>224</v>
      </c>
    </row>
    <row r="4" spans="1:15" ht="24.95" customHeight="1" x14ac:dyDescent="0.2">
      <c r="A4" s="383"/>
      <c r="B4" s="383"/>
      <c r="C4" s="384" t="s">
        <v>32</v>
      </c>
      <c r="D4" s="384"/>
      <c r="E4" s="384" t="s">
        <v>126</v>
      </c>
      <c r="F4" s="384"/>
      <c r="G4" s="384" t="s">
        <v>122</v>
      </c>
      <c r="H4" s="384"/>
      <c r="I4" s="384" t="s">
        <v>123</v>
      </c>
      <c r="J4" s="384"/>
      <c r="K4" s="384" t="s">
        <v>33</v>
      </c>
      <c r="L4" s="384"/>
      <c r="M4" s="381"/>
    </row>
    <row r="5" spans="1:15" ht="15" customHeight="1" x14ac:dyDescent="0.2">
      <c r="A5" s="383"/>
      <c r="B5" s="383"/>
      <c r="C5" s="183" t="s">
        <v>30</v>
      </c>
      <c r="D5" s="183" t="s">
        <v>17</v>
      </c>
      <c r="E5" s="258" t="s">
        <v>30</v>
      </c>
      <c r="F5" s="183" t="s">
        <v>17</v>
      </c>
      <c r="G5" s="183" t="s">
        <v>30</v>
      </c>
      <c r="H5" s="183" t="s">
        <v>17</v>
      </c>
      <c r="I5" s="183" t="s">
        <v>30</v>
      </c>
      <c r="J5" s="183" t="s">
        <v>17</v>
      </c>
      <c r="K5" s="183" t="s">
        <v>30</v>
      </c>
      <c r="L5" s="183" t="s">
        <v>17</v>
      </c>
      <c r="M5" s="381"/>
    </row>
    <row r="6" spans="1:15" x14ac:dyDescent="0.2">
      <c r="A6" s="53">
        <v>1</v>
      </c>
      <c r="B6" s="54" t="s">
        <v>55</v>
      </c>
      <c r="C6" s="68">
        <v>103736</v>
      </c>
      <c r="D6" s="68">
        <v>196947</v>
      </c>
      <c r="E6" s="68">
        <v>62122</v>
      </c>
      <c r="F6" s="68">
        <v>107814</v>
      </c>
      <c r="G6" s="68">
        <v>6</v>
      </c>
      <c r="H6" s="68">
        <v>460</v>
      </c>
      <c r="I6" s="68">
        <v>2092</v>
      </c>
      <c r="J6" s="68">
        <v>21798</v>
      </c>
      <c r="K6" s="68">
        <f>C6+G6+I6</f>
        <v>105834</v>
      </c>
      <c r="L6" s="68">
        <f>D6+H6+J6</f>
        <v>219205</v>
      </c>
      <c r="M6" s="69">
        <f>L6*100/'CD Ratio_3(i)'!F6</f>
        <v>29.684836026168643</v>
      </c>
    </row>
    <row r="7" spans="1:15" x14ac:dyDescent="0.2">
      <c r="A7" s="53">
        <v>2</v>
      </c>
      <c r="B7" s="54" t="s">
        <v>56</v>
      </c>
      <c r="C7" s="68">
        <v>1643</v>
      </c>
      <c r="D7" s="68">
        <v>3305.03</v>
      </c>
      <c r="E7" s="68">
        <v>1453</v>
      </c>
      <c r="F7" s="68">
        <v>2937.51</v>
      </c>
      <c r="G7" s="68">
        <v>0</v>
      </c>
      <c r="H7" s="68">
        <v>0</v>
      </c>
      <c r="I7" s="68">
        <v>9</v>
      </c>
      <c r="J7" s="68">
        <v>4513.71</v>
      </c>
      <c r="K7" s="68">
        <f t="shared" ref="K7:K57" si="0">C7+G7+I7</f>
        <v>1652</v>
      </c>
      <c r="L7" s="68">
        <f t="shared" ref="L7:L57" si="1">D7+H7+J7</f>
        <v>7818.74</v>
      </c>
      <c r="M7" s="69">
        <f>L7*100/'CD Ratio_3(i)'!F7</f>
        <v>10.429207019107066</v>
      </c>
    </row>
    <row r="8" spans="1:15" x14ac:dyDescent="0.2">
      <c r="A8" s="53">
        <v>3</v>
      </c>
      <c r="B8" s="54" t="s">
        <v>57</v>
      </c>
      <c r="C8" s="68">
        <v>34820</v>
      </c>
      <c r="D8" s="68">
        <v>88983</v>
      </c>
      <c r="E8" s="68">
        <v>34490</v>
      </c>
      <c r="F8" s="68">
        <v>59573</v>
      </c>
      <c r="G8" s="68">
        <v>2262</v>
      </c>
      <c r="H8" s="68">
        <v>30986</v>
      </c>
      <c r="I8" s="68">
        <v>2052</v>
      </c>
      <c r="J8" s="68">
        <v>111483</v>
      </c>
      <c r="K8" s="68">
        <f t="shared" si="0"/>
        <v>39134</v>
      </c>
      <c r="L8" s="68">
        <f t="shared" si="1"/>
        <v>231452</v>
      </c>
      <c r="M8" s="69">
        <f>L8*100/'CD Ratio_3(i)'!F8</f>
        <v>27.845424042021023</v>
      </c>
    </row>
    <row r="9" spans="1:15" x14ac:dyDescent="0.2">
      <c r="A9" s="53">
        <v>4</v>
      </c>
      <c r="B9" s="54" t="s">
        <v>58</v>
      </c>
      <c r="C9" s="68">
        <v>362110</v>
      </c>
      <c r="D9" s="68">
        <v>748391</v>
      </c>
      <c r="E9" s="68">
        <v>344168</v>
      </c>
      <c r="F9" s="68">
        <v>670513</v>
      </c>
      <c r="G9" s="68">
        <v>26620</v>
      </c>
      <c r="H9" s="68">
        <v>70236</v>
      </c>
      <c r="I9" s="68">
        <v>37891</v>
      </c>
      <c r="J9" s="68">
        <v>84511</v>
      </c>
      <c r="K9" s="68">
        <f t="shared" si="0"/>
        <v>426621</v>
      </c>
      <c r="L9" s="68">
        <f t="shared" si="1"/>
        <v>903138</v>
      </c>
      <c r="M9" s="69">
        <f>L9*100/'CD Ratio_3(i)'!F9</f>
        <v>47.939067767415864</v>
      </c>
    </row>
    <row r="10" spans="1:15" x14ac:dyDescent="0.2">
      <c r="A10" s="53">
        <v>5</v>
      </c>
      <c r="B10" s="54" t="s">
        <v>59</v>
      </c>
      <c r="C10" s="68">
        <v>47235</v>
      </c>
      <c r="D10" s="68">
        <v>77827.92</v>
      </c>
      <c r="E10" s="68">
        <v>40891</v>
      </c>
      <c r="F10" s="68">
        <v>65651.63</v>
      </c>
      <c r="G10" s="68">
        <v>123</v>
      </c>
      <c r="H10" s="68">
        <v>2799.23</v>
      </c>
      <c r="I10" s="68">
        <v>2898</v>
      </c>
      <c r="J10" s="68">
        <v>18404.060000000001</v>
      </c>
      <c r="K10" s="68">
        <f t="shared" si="0"/>
        <v>50256</v>
      </c>
      <c r="L10" s="68">
        <f t="shared" si="1"/>
        <v>99031.209999999992</v>
      </c>
      <c r="M10" s="69">
        <f>L10*100/'CD Ratio_3(i)'!F10</f>
        <v>31.885791468248218</v>
      </c>
    </row>
    <row r="11" spans="1:15" x14ac:dyDescent="0.2">
      <c r="A11" s="53">
        <v>6</v>
      </c>
      <c r="B11" s="54" t="s">
        <v>60</v>
      </c>
      <c r="C11" s="68">
        <v>48245</v>
      </c>
      <c r="D11" s="68">
        <v>123829.47</v>
      </c>
      <c r="E11" s="68">
        <v>48238</v>
      </c>
      <c r="F11" s="68">
        <v>123824.12</v>
      </c>
      <c r="G11" s="68">
        <v>0</v>
      </c>
      <c r="H11" s="68">
        <v>0</v>
      </c>
      <c r="I11" s="68">
        <v>54</v>
      </c>
      <c r="J11" s="68">
        <v>3005.21</v>
      </c>
      <c r="K11" s="68">
        <f t="shared" si="0"/>
        <v>48299</v>
      </c>
      <c r="L11" s="68">
        <f t="shared" si="1"/>
        <v>126834.68000000001</v>
      </c>
      <c r="M11" s="69">
        <f>L11*100/'CD Ratio_3(i)'!F11</f>
        <v>23.457629027041079</v>
      </c>
    </row>
    <row r="12" spans="1:15" x14ac:dyDescent="0.2">
      <c r="A12" s="53">
        <v>7</v>
      </c>
      <c r="B12" s="54" t="s">
        <v>61</v>
      </c>
      <c r="C12" s="68">
        <v>293851</v>
      </c>
      <c r="D12" s="68">
        <v>467056</v>
      </c>
      <c r="E12" s="68">
        <v>259590</v>
      </c>
      <c r="F12" s="68">
        <v>360977</v>
      </c>
      <c r="G12" s="68">
        <v>480</v>
      </c>
      <c r="H12" s="68">
        <v>24746</v>
      </c>
      <c r="I12" s="68">
        <v>1187</v>
      </c>
      <c r="J12" s="68">
        <v>40224</v>
      </c>
      <c r="K12" s="68">
        <f t="shared" si="0"/>
        <v>295518</v>
      </c>
      <c r="L12" s="68">
        <f t="shared" si="1"/>
        <v>532026</v>
      </c>
      <c r="M12" s="69">
        <f>L12*100/'CD Ratio_3(i)'!F12</f>
        <v>39.007040720040649</v>
      </c>
    </row>
    <row r="13" spans="1:15" x14ac:dyDescent="0.2">
      <c r="A13" s="53">
        <v>8</v>
      </c>
      <c r="B13" s="54" t="s">
        <v>48</v>
      </c>
      <c r="C13" s="68">
        <v>12932</v>
      </c>
      <c r="D13" s="68">
        <v>41177</v>
      </c>
      <c r="E13" s="68">
        <v>8492</v>
      </c>
      <c r="F13" s="68">
        <v>24983</v>
      </c>
      <c r="G13" s="68">
        <v>5</v>
      </c>
      <c r="H13" s="68">
        <v>557</v>
      </c>
      <c r="I13" s="68">
        <v>0</v>
      </c>
      <c r="J13" s="68">
        <v>0</v>
      </c>
      <c r="K13" s="68">
        <f t="shared" si="0"/>
        <v>12937</v>
      </c>
      <c r="L13" s="68">
        <f t="shared" si="1"/>
        <v>41734</v>
      </c>
      <c r="M13" s="69">
        <f>L13*100/'CD Ratio_3(i)'!F13</f>
        <v>12.838979009835198</v>
      </c>
      <c r="O13" s="75"/>
    </row>
    <row r="14" spans="1:15" x14ac:dyDescent="0.2">
      <c r="A14" s="53">
        <v>9</v>
      </c>
      <c r="B14" s="54" t="s">
        <v>49</v>
      </c>
      <c r="C14" s="68">
        <v>10665</v>
      </c>
      <c r="D14" s="68">
        <v>21833</v>
      </c>
      <c r="E14" s="68">
        <v>8306</v>
      </c>
      <c r="F14" s="68">
        <v>15798</v>
      </c>
      <c r="G14" s="68">
        <v>142</v>
      </c>
      <c r="H14" s="68">
        <v>595</v>
      </c>
      <c r="I14" s="68">
        <v>33</v>
      </c>
      <c r="J14" s="68">
        <v>170</v>
      </c>
      <c r="K14" s="68">
        <f t="shared" si="0"/>
        <v>10840</v>
      </c>
      <c r="L14" s="68">
        <f t="shared" si="1"/>
        <v>22598</v>
      </c>
      <c r="M14" s="69">
        <f>L14*100/'CD Ratio_3(i)'!F14</f>
        <v>13.805110786655508</v>
      </c>
    </row>
    <row r="15" spans="1:15" x14ac:dyDescent="0.2">
      <c r="A15" s="53">
        <v>10</v>
      </c>
      <c r="B15" s="54" t="s">
        <v>81</v>
      </c>
      <c r="C15" s="68">
        <v>25789</v>
      </c>
      <c r="D15" s="68">
        <v>53980</v>
      </c>
      <c r="E15" s="68">
        <v>15918</v>
      </c>
      <c r="F15" s="68">
        <v>35254</v>
      </c>
      <c r="G15" s="68">
        <v>32</v>
      </c>
      <c r="H15" s="68">
        <v>932</v>
      </c>
      <c r="I15" s="68">
        <v>74</v>
      </c>
      <c r="J15" s="68">
        <v>12883</v>
      </c>
      <c r="K15" s="68">
        <f t="shared" si="0"/>
        <v>25895</v>
      </c>
      <c r="L15" s="68">
        <f t="shared" si="1"/>
        <v>67795</v>
      </c>
      <c r="M15" s="69">
        <f>L15*100/'CD Ratio_3(i)'!F15</f>
        <v>16.685001833516687</v>
      </c>
    </row>
    <row r="16" spans="1:15" x14ac:dyDescent="0.2">
      <c r="A16" s="53">
        <v>11</v>
      </c>
      <c r="B16" s="54" t="s">
        <v>62</v>
      </c>
      <c r="C16" s="68">
        <v>1917</v>
      </c>
      <c r="D16" s="68">
        <v>3100.95</v>
      </c>
      <c r="E16" s="68">
        <v>1917</v>
      </c>
      <c r="F16" s="68">
        <v>3100.95</v>
      </c>
      <c r="G16" s="68">
        <v>174</v>
      </c>
      <c r="H16" s="68">
        <v>672</v>
      </c>
      <c r="I16" s="68">
        <v>784</v>
      </c>
      <c r="J16" s="68">
        <v>1474.05</v>
      </c>
      <c r="K16" s="68">
        <f t="shared" si="0"/>
        <v>2875</v>
      </c>
      <c r="L16" s="68">
        <f t="shared" si="1"/>
        <v>5247</v>
      </c>
      <c r="M16" s="69">
        <f>L16*100/'CD Ratio_3(i)'!F16</f>
        <v>5.7651731897801186</v>
      </c>
    </row>
    <row r="17" spans="1:17" x14ac:dyDescent="0.2">
      <c r="A17" s="53">
        <v>12</v>
      </c>
      <c r="B17" s="54" t="s">
        <v>63</v>
      </c>
      <c r="C17" s="68">
        <v>2636</v>
      </c>
      <c r="D17" s="68">
        <v>6190</v>
      </c>
      <c r="E17" s="68">
        <v>1926</v>
      </c>
      <c r="F17" s="68">
        <v>3302</v>
      </c>
      <c r="G17" s="68">
        <v>3</v>
      </c>
      <c r="H17" s="68">
        <v>71</v>
      </c>
      <c r="I17" s="68">
        <v>323</v>
      </c>
      <c r="J17" s="68">
        <v>2479</v>
      </c>
      <c r="K17" s="68">
        <f t="shared" si="0"/>
        <v>2962</v>
      </c>
      <c r="L17" s="68">
        <f t="shared" si="1"/>
        <v>8740</v>
      </c>
      <c r="M17" s="69">
        <f>L17*100/'CD Ratio_3(i)'!F17</f>
        <v>8.4142831011543162</v>
      </c>
    </row>
    <row r="18" spans="1:17" x14ac:dyDescent="0.2">
      <c r="A18" s="53">
        <v>13</v>
      </c>
      <c r="B18" s="54" t="s">
        <v>199</v>
      </c>
      <c r="C18" s="68">
        <v>10547</v>
      </c>
      <c r="D18" s="68">
        <v>31117.35</v>
      </c>
      <c r="E18" s="68">
        <v>8320</v>
      </c>
      <c r="F18" s="68">
        <v>17604.63</v>
      </c>
      <c r="G18" s="68">
        <v>140</v>
      </c>
      <c r="H18" s="68">
        <v>2742.82</v>
      </c>
      <c r="I18" s="68">
        <v>195</v>
      </c>
      <c r="J18" s="68">
        <v>27820.62</v>
      </c>
      <c r="K18" s="68">
        <f t="shared" si="0"/>
        <v>10882</v>
      </c>
      <c r="L18" s="68">
        <f t="shared" si="1"/>
        <v>61680.789999999994</v>
      </c>
      <c r="M18" s="69">
        <f>L18*100/'CD Ratio_3(i)'!F18</f>
        <v>24.614248035175255</v>
      </c>
    </row>
    <row r="19" spans="1:17" x14ac:dyDescent="0.2">
      <c r="A19" s="53">
        <v>14</v>
      </c>
      <c r="B19" s="54" t="s">
        <v>200</v>
      </c>
      <c r="C19" s="68">
        <v>5135</v>
      </c>
      <c r="D19" s="68">
        <v>9993.64</v>
      </c>
      <c r="E19" s="68">
        <v>4357</v>
      </c>
      <c r="F19" s="68">
        <v>9033.56</v>
      </c>
      <c r="G19" s="68">
        <v>0</v>
      </c>
      <c r="H19" s="68">
        <v>0</v>
      </c>
      <c r="I19" s="68">
        <v>199</v>
      </c>
      <c r="J19" s="68">
        <v>1173.57</v>
      </c>
      <c r="K19" s="68">
        <f t="shared" si="0"/>
        <v>5334</v>
      </c>
      <c r="L19" s="68">
        <f t="shared" si="1"/>
        <v>11167.21</v>
      </c>
      <c r="M19" s="69">
        <f>L19*100/'CD Ratio_3(i)'!F19</f>
        <v>17.120532908151532</v>
      </c>
    </row>
    <row r="20" spans="1:17" x14ac:dyDescent="0.2">
      <c r="A20" s="53">
        <v>15</v>
      </c>
      <c r="B20" s="54" t="s">
        <v>64</v>
      </c>
      <c r="C20" s="68">
        <v>201236</v>
      </c>
      <c r="D20" s="68">
        <v>303888</v>
      </c>
      <c r="E20" s="68">
        <v>169175</v>
      </c>
      <c r="F20" s="68">
        <v>238061.91</v>
      </c>
      <c r="G20" s="68">
        <v>257</v>
      </c>
      <c r="H20" s="68">
        <v>12934</v>
      </c>
      <c r="I20" s="68">
        <v>223</v>
      </c>
      <c r="J20" s="68">
        <v>37839</v>
      </c>
      <c r="K20" s="68">
        <f t="shared" si="0"/>
        <v>201716</v>
      </c>
      <c r="L20" s="68">
        <f t="shared" si="1"/>
        <v>354661</v>
      </c>
      <c r="M20" s="69">
        <f>L20*100/'CD Ratio_3(i)'!F20</f>
        <v>23.749848491849363</v>
      </c>
    </row>
    <row r="21" spans="1:17" x14ac:dyDescent="0.2">
      <c r="A21" s="53">
        <v>16</v>
      </c>
      <c r="B21" s="54" t="s">
        <v>70</v>
      </c>
      <c r="C21" s="68">
        <v>534571</v>
      </c>
      <c r="D21" s="68">
        <v>1023745</v>
      </c>
      <c r="E21" s="68">
        <v>534571</v>
      </c>
      <c r="F21" s="68">
        <v>1023745</v>
      </c>
      <c r="G21" s="68">
        <v>8892</v>
      </c>
      <c r="H21" s="68">
        <v>28416</v>
      </c>
      <c r="I21" s="68">
        <v>122861</v>
      </c>
      <c r="J21" s="68">
        <v>180266</v>
      </c>
      <c r="K21" s="68">
        <f t="shared" si="0"/>
        <v>666324</v>
      </c>
      <c r="L21" s="68">
        <f t="shared" si="1"/>
        <v>1232427</v>
      </c>
      <c r="M21" s="69">
        <f>L21*100/'CD Ratio_3(i)'!F21</f>
        <v>22.430622479818069</v>
      </c>
    </row>
    <row r="22" spans="1:17" x14ac:dyDescent="0.2">
      <c r="A22" s="53">
        <v>17</v>
      </c>
      <c r="B22" s="54" t="s">
        <v>65</v>
      </c>
      <c r="C22" s="68">
        <v>9475</v>
      </c>
      <c r="D22" s="68">
        <v>14204</v>
      </c>
      <c r="E22" s="68">
        <v>7560</v>
      </c>
      <c r="F22" s="68">
        <v>11154</v>
      </c>
      <c r="G22" s="68">
        <v>6</v>
      </c>
      <c r="H22" s="68">
        <v>504</v>
      </c>
      <c r="I22" s="68">
        <v>105</v>
      </c>
      <c r="J22" s="68">
        <v>1246</v>
      </c>
      <c r="K22" s="68">
        <f t="shared" si="0"/>
        <v>9586</v>
      </c>
      <c r="L22" s="68">
        <f t="shared" si="1"/>
        <v>15954</v>
      </c>
      <c r="M22" s="69">
        <f>L22*100/'CD Ratio_3(i)'!F22</f>
        <v>9.9592366707658879</v>
      </c>
    </row>
    <row r="23" spans="1:17" x14ac:dyDescent="0.2">
      <c r="A23" s="53">
        <v>18</v>
      </c>
      <c r="B23" s="54" t="s">
        <v>201</v>
      </c>
      <c r="C23" s="68">
        <v>110153</v>
      </c>
      <c r="D23" s="68">
        <v>112027.42</v>
      </c>
      <c r="E23" s="68">
        <v>94847</v>
      </c>
      <c r="F23" s="68">
        <v>111095.12</v>
      </c>
      <c r="G23" s="68">
        <v>4691</v>
      </c>
      <c r="H23" s="68">
        <v>12346.53</v>
      </c>
      <c r="I23" s="68">
        <v>2589</v>
      </c>
      <c r="J23" s="68">
        <v>2795.11</v>
      </c>
      <c r="K23" s="68">
        <f t="shared" si="0"/>
        <v>117433</v>
      </c>
      <c r="L23" s="68">
        <f t="shared" si="1"/>
        <v>127169.06</v>
      </c>
      <c r="M23" s="69">
        <f>L23*100/'CD Ratio_3(i)'!F23</f>
        <v>25.843903053655403</v>
      </c>
    </row>
    <row r="24" spans="1:17" s="72" customFormat="1" x14ac:dyDescent="0.2">
      <c r="A24" s="245">
        <v>19</v>
      </c>
      <c r="B24" s="191" t="s">
        <v>66</v>
      </c>
      <c r="C24" s="71">
        <v>126650</v>
      </c>
      <c r="D24" s="71">
        <v>264275</v>
      </c>
      <c r="E24" s="71">
        <v>111203</v>
      </c>
      <c r="F24" s="71">
        <v>223191</v>
      </c>
      <c r="G24" s="71">
        <v>995</v>
      </c>
      <c r="H24" s="71">
        <v>11944</v>
      </c>
      <c r="I24" s="71">
        <v>1544</v>
      </c>
      <c r="J24" s="71">
        <v>59911</v>
      </c>
      <c r="K24" s="71">
        <f t="shared" si="0"/>
        <v>129189</v>
      </c>
      <c r="L24" s="71">
        <f t="shared" si="1"/>
        <v>336130</v>
      </c>
      <c r="M24" s="66">
        <f>L24*100/'CD Ratio_3(i)'!F24</f>
        <v>25.595590732497026</v>
      </c>
      <c r="Q24" s="76"/>
    </row>
    <row r="25" spans="1:17" x14ac:dyDescent="0.2">
      <c r="A25" s="53">
        <v>20</v>
      </c>
      <c r="B25" s="54" t="s">
        <v>67</v>
      </c>
      <c r="C25" s="68">
        <v>411</v>
      </c>
      <c r="D25" s="68">
        <v>803.63</v>
      </c>
      <c r="E25" s="68">
        <v>97</v>
      </c>
      <c r="F25" s="68">
        <v>231.01</v>
      </c>
      <c r="G25" s="68">
        <v>15</v>
      </c>
      <c r="H25" s="68">
        <v>88.16</v>
      </c>
      <c r="I25" s="68">
        <v>11</v>
      </c>
      <c r="J25" s="68">
        <v>72.010000000000005</v>
      </c>
      <c r="K25" s="68">
        <f t="shared" si="0"/>
        <v>437</v>
      </c>
      <c r="L25" s="68">
        <f t="shared" si="1"/>
        <v>963.8</v>
      </c>
      <c r="M25" s="69">
        <f>L25*100/'CD Ratio_3(i)'!F25</f>
        <v>1.4846192948135368</v>
      </c>
    </row>
    <row r="26" spans="1:17" x14ac:dyDescent="0.2">
      <c r="A26" s="53">
        <v>21</v>
      </c>
      <c r="B26" s="54" t="s">
        <v>50</v>
      </c>
      <c r="C26" s="68">
        <v>9069</v>
      </c>
      <c r="D26" s="68">
        <v>15747</v>
      </c>
      <c r="E26" s="68">
        <v>5539</v>
      </c>
      <c r="F26" s="68">
        <v>12597</v>
      </c>
      <c r="G26" s="68">
        <v>302</v>
      </c>
      <c r="H26" s="68">
        <v>1205</v>
      </c>
      <c r="I26" s="68">
        <v>329</v>
      </c>
      <c r="J26" s="68">
        <v>1047</v>
      </c>
      <c r="K26" s="68">
        <f t="shared" si="0"/>
        <v>9700</v>
      </c>
      <c r="L26" s="68">
        <f t="shared" si="1"/>
        <v>17999</v>
      </c>
      <c r="M26" s="69">
        <f>L26*100/'CD Ratio_3(i)'!F26</f>
        <v>19.157451065958512</v>
      </c>
    </row>
    <row r="27" spans="1:17" s="72" customFormat="1" x14ac:dyDescent="0.2">
      <c r="A27" s="182"/>
      <c r="B27" s="191" t="s">
        <v>351</v>
      </c>
      <c r="C27" s="71">
        <f>SUM(C6:C26)</f>
        <v>1952826</v>
      </c>
      <c r="D27" s="71">
        <f t="shared" ref="D27:L27" si="2">SUM(D6:D26)</f>
        <v>3608421.4099999997</v>
      </c>
      <c r="E27" s="71">
        <f t="shared" si="2"/>
        <v>1763180</v>
      </c>
      <c r="F27" s="71">
        <f t="shared" si="2"/>
        <v>3120441.4399999995</v>
      </c>
      <c r="G27" s="71">
        <f t="shared" si="2"/>
        <v>45145</v>
      </c>
      <c r="H27" s="71">
        <f t="shared" si="2"/>
        <v>202234.74</v>
      </c>
      <c r="I27" s="71">
        <f t="shared" si="2"/>
        <v>175453</v>
      </c>
      <c r="J27" s="71">
        <f t="shared" si="2"/>
        <v>613115.34</v>
      </c>
      <c r="K27" s="71">
        <f t="shared" si="2"/>
        <v>2173424</v>
      </c>
      <c r="L27" s="71">
        <f t="shared" si="2"/>
        <v>4423771.4899999993</v>
      </c>
      <c r="M27" s="66">
        <f>L27*100/'CD Ratio_3(i)'!F27</f>
        <v>27.203797593938038</v>
      </c>
    </row>
    <row r="28" spans="1:17" x14ac:dyDescent="0.2">
      <c r="A28" s="53">
        <v>22</v>
      </c>
      <c r="B28" s="54" t="s">
        <v>47</v>
      </c>
      <c r="C28" s="68">
        <v>112048</v>
      </c>
      <c r="D28" s="68">
        <v>82897</v>
      </c>
      <c r="E28" s="68">
        <v>5804</v>
      </c>
      <c r="F28" s="68">
        <v>29291</v>
      </c>
      <c r="G28" s="68">
        <v>22</v>
      </c>
      <c r="H28" s="68">
        <v>1951</v>
      </c>
      <c r="I28" s="68">
        <v>97</v>
      </c>
      <c r="J28" s="68">
        <v>12521</v>
      </c>
      <c r="K28" s="68">
        <f t="shared" si="0"/>
        <v>112167</v>
      </c>
      <c r="L28" s="68">
        <f t="shared" si="1"/>
        <v>97369</v>
      </c>
      <c r="M28" s="69">
        <f>L28*100/'CD Ratio_3(i)'!F28</f>
        <v>15.538484555310639</v>
      </c>
    </row>
    <row r="29" spans="1:17" x14ac:dyDescent="0.2">
      <c r="A29" s="53">
        <v>23</v>
      </c>
      <c r="B29" s="54" t="s">
        <v>202</v>
      </c>
      <c r="C29" s="68">
        <v>9261</v>
      </c>
      <c r="D29" s="68">
        <v>3827</v>
      </c>
      <c r="E29" s="68">
        <v>9261</v>
      </c>
      <c r="F29" s="68">
        <v>3827</v>
      </c>
      <c r="G29" s="68">
        <v>0</v>
      </c>
      <c r="H29" s="68">
        <v>0</v>
      </c>
      <c r="I29" s="68">
        <v>0</v>
      </c>
      <c r="J29" s="68">
        <v>0</v>
      </c>
      <c r="K29" s="68">
        <f t="shared" si="0"/>
        <v>9261</v>
      </c>
      <c r="L29" s="68">
        <f t="shared" si="1"/>
        <v>3827</v>
      </c>
      <c r="M29" s="69">
        <f>L29*100/'CD Ratio_3(i)'!F29</f>
        <v>6.5643033287896078</v>
      </c>
    </row>
    <row r="30" spans="1:17" x14ac:dyDescent="0.2">
      <c r="A30" s="53">
        <v>24</v>
      </c>
      <c r="B30" s="54" t="s">
        <v>203</v>
      </c>
      <c r="C30" s="68">
        <v>55</v>
      </c>
      <c r="D30" s="68">
        <v>44.9</v>
      </c>
      <c r="E30" s="68">
        <v>0</v>
      </c>
      <c r="F30" s="68">
        <v>0</v>
      </c>
      <c r="G30" s="68">
        <v>2</v>
      </c>
      <c r="H30" s="68">
        <v>11.86</v>
      </c>
      <c r="I30" s="68">
        <v>0</v>
      </c>
      <c r="J30" s="68">
        <v>0</v>
      </c>
      <c r="K30" s="68">
        <f t="shared" si="0"/>
        <v>57</v>
      </c>
      <c r="L30" s="68">
        <f t="shared" si="1"/>
        <v>56.76</v>
      </c>
      <c r="M30" s="69">
        <f>L30*100/'CD Ratio_3(i)'!F30</f>
        <v>8.0510638297872337</v>
      </c>
    </row>
    <row r="31" spans="1:17" x14ac:dyDescent="0.2">
      <c r="A31" s="53">
        <v>25</v>
      </c>
      <c r="B31" s="54" t="s">
        <v>51</v>
      </c>
      <c r="C31" s="68">
        <v>0</v>
      </c>
      <c r="D31" s="68">
        <v>0</v>
      </c>
      <c r="E31" s="68">
        <v>0</v>
      </c>
      <c r="F31" s="68">
        <v>0</v>
      </c>
      <c r="G31" s="68">
        <v>2</v>
      </c>
      <c r="H31" s="68">
        <v>113.94</v>
      </c>
      <c r="I31" s="68">
        <v>9</v>
      </c>
      <c r="J31" s="68">
        <v>227.22</v>
      </c>
      <c r="K31" s="68">
        <f t="shared" si="0"/>
        <v>11</v>
      </c>
      <c r="L31" s="68">
        <f t="shared" si="1"/>
        <v>341.15999999999997</v>
      </c>
      <c r="M31" s="69">
        <f>L31*100/'CD Ratio_3(i)'!F31</f>
        <v>3.6666759813162457</v>
      </c>
    </row>
    <row r="32" spans="1:17" x14ac:dyDescent="0.2">
      <c r="A32" s="53">
        <v>26</v>
      </c>
      <c r="B32" s="54" t="s">
        <v>204</v>
      </c>
      <c r="C32" s="68">
        <v>26710</v>
      </c>
      <c r="D32" s="68">
        <v>29154.84284630002</v>
      </c>
      <c r="E32" s="68">
        <v>6178</v>
      </c>
      <c r="F32" s="68">
        <v>18556.051820100009</v>
      </c>
      <c r="G32" s="68">
        <v>1</v>
      </c>
      <c r="H32" s="68">
        <v>140.15495999999999</v>
      </c>
      <c r="I32" s="68">
        <v>17</v>
      </c>
      <c r="J32" s="68">
        <v>866.57829550000008</v>
      </c>
      <c r="K32" s="68">
        <f t="shared" si="0"/>
        <v>26728</v>
      </c>
      <c r="L32" s="68">
        <f t="shared" si="1"/>
        <v>30161.576101800019</v>
      </c>
      <c r="M32" s="69">
        <f>L32*100/'CD Ratio_3(i)'!F32</f>
        <v>50.71780808852823</v>
      </c>
    </row>
    <row r="33" spans="1:13" x14ac:dyDescent="0.2">
      <c r="A33" s="53">
        <v>27</v>
      </c>
      <c r="B33" s="54" t="s">
        <v>205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f t="shared" si="0"/>
        <v>0</v>
      </c>
      <c r="L33" s="68">
        <f t="shared" si="1"/>
        <v>0</v>
      </c>
      <c r="M33" s="69">
        <f>L33*100/'CD Ratio_3(i)'!F33</f>
        <v>0</v>
      </c>
    </row>
    <row r="34" spans="1:13" x14ac:dyDescent="0.2">
      <c r="A34" s="53">
        <v>28</v>
      </c>
      <c r="B34" s="54" t="s">
        <v>206</v>
      </c>
      <c r="C34" s="68">
        <v>3079</v>
      </c>
      <c r="D34" s="68">
        <v>5262</v>
      </c>
      <c r="E34" s="68">
        <v>2976</v>
      </c>
      <c r="F34" s="68">
        <v>4646</v>
      </c>
      <c r="G34" s="68">
        <v>2</v>
      </c>
      <c r="H34" s="68">
        <v>512</v>
      </c>
      <c r="I34" s="68">
        <v>10</v>
      </c>
      <c r="J34" s="68">
        <v>1021</v>
      </c>
      <c r="K34" s="68">
        <f t="shared" si="0"/>
        <v>3091</v>
      </c>
      <c r="L34" s="68">
        <f t="shared" si="1"/>
        <v>6795</v>
      </c>
      <c r="M34" s="69">
        <f>L34*100/'CD Ratio_3(i)'!F34</f>
        <v>31.591426844576688</v>
      </c>
    </row>
    <row r="35" spans="1:13" x14ac:dyDescent="0.2">
      <c r="A35" s="53">
        <v>29</v>
      </c>
      <c r="B35" s="54" t="s">
        <v>71</v>
      </c>
      <c r="C35" s="68">
        <v>134265</v>
      </c>
      <c r="D35" s="68">
        <v>306858</v>
      </c>
      <c r="E35" s="68">
        <v>40736</v>
      </c>
      <c r="F35" s="68">
        <v>180937</v>
      </c>
      <c r="G35" s="68">
        <v>143</v>
      </c>
      <c r="H35" s="68">
        <v>2075</v>
      </c>
      <c r="I35" s="68">
        <v>1291</v>
      </c>
      <c r="J35" s="68">
        <v>58569</v>
      </c>
      <c r="K35" s="68">
        <f t="shared" si="0"/>
        <v>135699</v>
      </c>
      <c r="L35" s="68">
        <f t="shared" si="1"/>
        <v>367502</v>
      </c>
      <c r="M35" s="69">
        <f>L35*100/'CD Ratio_3(i)'!F35</f>
        <v>27.351795012250559</v>
      </c>
    </row>
    <row r="36" spans="1:13" x14ac:dyDescent="0.2">
      <c r="A36" s="53">
        <v>30</v>
      </c>
      <c r="B36" s="54" t="s">
        <v>72</v>
      </c>
      <c r="C36" s="68">
        <v>127959</v>
      </c>
      <c r="D36" s="68">
        <v>279692.92</v>
      </c>
      <c r="E36" s="68">
        <v>68929</v>
      </c>
      <c r="F36" s="68">
        <v>188570.81</v>
      </c>
      <c r="G36" s="68">
        <v>315</v>
      </c>
      <c r="H36" s="68">
        <v>12825.88</v>
      </c>
      <c r="I36" s="68">
        <v>111</v>
      </c>
      <c r="J36" s="68">
        <v>27489.99</v>
      </c>
      <c r="K36" s="68">
        <f t="shared" si="0"/>
        <v>128385</v>
      </c>
      <c r="L36" s="68">
        <f t="shared" si="1"/>
        <v>320008.78999999998</v>
      </c>
      <c r="M36" s="69">
        <f>L36*100/'CD Ratio_3(i)'!F36</f>
        <v>28.098452164643096</v>
      </c>
    </row>
    <row r="37" spans="1:13" x14ac:dyDescent="0.2">
      <c r="A37" s="53">
        <v>31</v>
      </c>
      <c r="B37" s="54" t="s">
        <v>207</v>
      </c>
      <c r="C37" s="68">
        <v>64214</v>
      </c>
      <c r="D37" s="68">
        <v>10468.68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f t="shared" si="0"/>
        <v>64214</v>
      </c>
      <c r="L37" s="68">
        <f t="shared" si="1"/>
        <v>10468.68</v>
      </c>
      <c r="M37" s="69">
        <f>L37*100/'CD Ratio_3(i)'!F37</f>
        <v>47.057480295847718</v>
      </c>
    </row>
    <row r="38" spans="1:13" x14ac:dyDescent="0.2">
      <c r="A38" s="53">
        <v>32</v>
      </c>
      <c r="B38" s="54" t="s">
        <v>208</v>
      </c>
      <c r="C38" s="68">
        <v>28396</v>
      </c>
      <c r="D38" s="68">
        <v>61250.54</v>
      </c>
      <c r="E38" s="68">
        <v>1576</v>
      </c>
      <c r="F38" s="68">
        <v>13086.59</v>
      </c>
      <c r="G38" s="68">
        <v>13</v>
      </c>
      <c r="H38" s="68">
        <v>2716.67</v>
      </c>
      <c r="I38" s="68">
        <v>14</v>
      </c>
      <c r="J38" s="68">
        <v>3432.18</v>
      </c>
      <c r="K38" s="68">
        <f t="shared" si="0"/>
        <v>28423</v>
      </c>
      <c r="L38" s="68">
        <f t="shared" si="1"/>
        <v>67399.39</v>
      </c>
      <c r="M38" s="69">
        <f>L38*100/'CD Ratio_3(i)'!F38</f>
        <v>23.07494975846403</v>
      </c>
    </row>
    <row r="39" spans="1:13" x14ac:dyDescent="0.2">
      <c r="A39" s="53">
        <v>33</v>
      </c>
      <c r="B39" s="54" t="s">
        <v>209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8</v>
      </c>
      <c r="J39" s="68">
        <v>33</v>
      </c>
      <c r="K39" s="68">
        <f t="shared" si="0"/>
        <v>8</v>
      </c>
      <c r="L39" s="68">
        <f t="shared" si="1"/>
        <v>33</v>
      </c>
      <c r="M39" s="69">
        <f>L39*100/'CD Ratio_3(i)'!F39</f>
        <v>1.004872107186358</v>
      </c>
    </row>
    <row r="40" spans="1:13" x14ac:dyDescent="0.2">
      <c r="A40" s="53">
        <v>34</v>
      </c>
      <c r="B40" s="54" t="s">
        <v>210</v>
      </c>
      <c r="C40" s="68">
        <v>1338</v>
      </c>
      <c r="D40" s="68">
        <v>8984</v>
      </c>
      <c r="E40" s="68">
        <v>822</v>
      </c>
      <c r="F40" s="68">
        <v>5209.21</v>
      </c>
      <c r="G40" s="68">
        <v>19</v>
      </c>
      <c r="H40" s="68">
        <v>1051.8499999999999</v>
      </c>
      <c r="I40" s="68">
        <v>57</v>
      </c>
      <c r="J40" s="68">
        <v>344.03</v>
      </c>
      <c r="K40" s="68">
        <f t="shared" si="0"/>
        <v>1414</v>
      </c>
      <c r="L40" s="68">
        <f t="shared" si="1"/>
        <v>10379.880000000001</v>
      </c>
      <c r="M40" s="69">
        <f>L40*100/'CD Ratio_3(i)'!F40</f>
        <v>28.02570402570403</v>
      </c>
    </row>
    <row r="41" spans="1:13" x14ac:dyDescent="0.2">
      <c r="A41" s="53">
        <v>35</v>
      </c>
      <c r="B41" s="54" t="s">
        <v>211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f t="shared" si="0"/>
        <v>0</v>
      </c>
      <c r="L41" s="68">
        <f t="shared" si="1"/>
        <v>0</v>
      </c>
      <c r="M41" s="69">
        <f>L41*100/'CD Ratio_3(i)'!F41</f>
        <v>0</v>
      </c>
    </row>
    <row r="42" spans="1:13" x14ac:dyDescent="0.2">
      <c r="A42" s="53">
        <v>36</v>
      </c>
      <c r="B42" s="54" t="s">
        <v>73</v>
      </c>
      <c r="C42" s="68">
        <v>34988</v>
      </c>
      <c r="D42" s="68">
        <v>72658</v>
      </c>
      <c r="E42" s="68">
        <v>11616</v>
      </c>
      <c r="F42" s="68">
        <v>20646</v>
      </c>
      <c r="G42" s="68">
        <v>485</v>
      </c>
      <c r="H42" s="68">
        <v>1597</v>
      </c>
      <c r="I42" s="68">
        <v>100</v>
      </c>
      <c r="J42" s="68">
        <v>13904</v>
      </c>
      <c r="K42" s="68">
        <f t="shared" si="0"/>
        <v>35573</v>
      </c>
      <c r="L42" s="68">
        <f t="shared" si="1"/>
        <v>88159</v>
      </c>
      <c r="M42" s="69">
        <f>L42*100/'CD Ratio_3(i)'!F42</f>
        <v>33.919048901542844</v>
      </c>
    </row>
    <row r="43" spans="1:13" x14ac:dyDescent="0.2">
      <c r="A43" s="53">
        <v>37</v>
      </c>
      <c r="B43" s="54" t="s">
        <v>212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f t="shared" si="0"/>
        <v>0</v>
      </c>
      <c r="L43" s="68">
        <f t="shared" si="1"/>
        <v>0</v>
      </c>
      <c r="M43" s="69">
        <f>L43*100/'CD Ratio_3(i)'!F43</f>
        <v>0</v>
      </c>
    </row>
    <row r="44" spans="1:13" x14ac:dyDescent="0.2">
      <c r="A44" s="53">
        <v>38</v>
      </c>
      <c r="B44" s="54" t="s">
        <v>213</v>
      </c>
      <c r="C44" s="68">
        <v>28265</v>
      </c>
      <c r="D44" s="68">
        <v>21418</v>
      </c>
      <c r="E44" s="68">
        <v>2576</v>
      </c>
      <c r="F44" s="68">
        <v>6498</v>
      </c>
      <c r="G44" s="68">
        <v>24</v>
      </c>
      <c r="H44" s="68">
        <v>2611</v>
      </c>
      <c r="I44" s="68">
        <v>8</v>
      </c>
      <c r="J44" s="68">
        <v>3419</v>
      </c>
      <c r="K44" s="68">
        <f t="shared" si="0"/>
        <v>28297</v>
      </c>
      <c r="L44" s="68">
        <f t="shared" si="1"/>
        <v>27448</v>
      </c>
      <c r="M44" s="69">
        <f>L44*100/'CD Ratio_3(i)'!F44</f>
        <v>39.491820496956969</v>
      </c>
    </row>
    <row r="45" spans="1:13" x14ac:dyDescent="0.2">
      <c r="A45" s="53">
        <v>39</v>
      </c>
      <c r="B45" s="54" t="s">
        <v>214</v>
      </c>
      <c r="C45" s="68">
        <v>5</v>
      </c>
      <c r="D45" s="68">
        <v>7.5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f t="shared" si="0"/>
        <v>5</v>
      </c>
      <c r="L45" s="68">
        <f t="shared" si="1"/>
        <v>7.5</v>
      </c>
      <c r="M45" s="69">
        <f>L45*100/'CD Ratio_3(i)'!F45</f>
        <v>0.12803004438374871</v>
      </c>
    </row>
    <row r="46" spans="1:13" x14ac:dyDescent="0.2">
      <c r="A46" s="53">
        <v>40</v>
      </c>
      <c r="B46" s="54" t="s">
        <v>77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f t="shared" si="0"/>
        <v>0</v>
      </c>
      <c r="L46" s="68">
        <f t="shared" si="1"/>
        <v>0</v>
      </c>
      <c r="M46" s="69">
        <f>L46*100/'CD Ratio_3(i)'!F46</f>
        <v>0</v>
      </c>
    </row>
    <row r="47" spans="1:13" x14ac:dyDescent="0.2">
      <c r="A47" s="53">
        <v>41</v>
      </c>
      <c r="B47" s="54" t="s">
        <v>215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f t="shared" si="0"/>
        <v>0</v>
      </c>
      <c r="L47" s="68">
        <f t="shared" si="1"/>
        <v>0</v>
      </c>
      <c r="M47" s="69">
        <f>L47*100/'CD Ratio_3(i)'!F47</f>
        <v>0</v>
      </c>
    </row>
    <row r="48" spans="1:13" x14ac:dyDescent="0.2">
      <c r="A48" s="53">
        <v>42</v>
      </c>
      <c r="B48" s="54" t="s">
        <v>76</v>
      </c>
      <c r="C48" s="68">
        <v>17635</v>
      </c>
      <c r="D48" s="68">
        <v>6402</v>
      </c>
      <c r="E48" s="68">
        <v>1</v>
      </c>
      <c r="F48" s="68">
        <v>12</v>
      </c>
      <c r="G48" s="68">
        <v>20</v>
      </c>
      <c r="H48" s="68">
        <v>2340</v>
      </c>
      <c r="I48" s="68">
        <v>99</v>
      </c>
      <c r="J48" s="68">
        <v>16556</v>
      </c>
      <c r="K48" s="68">
        <f t="shared" si="0"/>
        <v>17754</v>
      </c>
      <c r="L48" s="68">
        <f t="shared" si="1"/>
        <v>25298</v>
      </c>
      <c r="M48" s="69">
        <f>L48*100/'CD Ratio_3(i)'!F48</f>
        <v>27.395984492430312</v>
      </c>
    </row>
    <row r="49" spans="1:13" s="72" customFormat="1" x14ac:dyDescent="0.2">
      <c r="A49" s="182"/>
      <c r="B49" s="191" t="s">
        <v>313</v>
      </c>
      <c r="C49" s="71">
        <f>SUM(C28:C48)</f>
        <v>588218</v>
      </c>
      <c r="D49" s="71">
        <f t="shared" ref="D49:L49" si="3">SUM(D28:D48)</f>
        <v>888925.38284630014</v>
      </c>
      <c r="E49" s="71">
        <f t="shared" si="3"/>
        <v>150475</v>
      </c>
      <c r="F49" s="71">
        <f t="shared" si="3"/>
        <v>471279.66182010004</v>
      </c>
      <c r="G49" s="71">
        <f t="shared" si="3"/>
        <v>1048</v>
      </c>
      <c r="H49" s="71">
        <f t="shared" si="3"/>
        <v>27946.354959999997</v>
      </c>
      <c r="I49" s="71">
        <f t="shared" si="3"/>
        <v>1821</v>
      </c>
      <c r="J49" s="71">
        <f t="shared" si="3"/>
        <v>138382.9982955</v>
      </c>
      <c r="K49" s="71">
        <f t="shared" si="3"/>
        <v>591087</v>
      </c>
      <c r="L49" s="71">
        <f t="shared" si="3"/>
        <v>1055254.7361018001</v>
      </c>
      <c r="M49" s="66">
        <f>L49*100/'CD Ratio_3(i)'!F49</f>
        <v>25.984230683375973</v>
      </c>
    </row>
    <row r="50" spans="1:13" x14ac:dyDescent="0.2">
      <c r="A50" s="53">
        <v>43</v>
      </c>
      <c r="B50" s="54" t="s">
        <v>46</v>
      </c>
      <c r="C50" s="68">
        <v>160470</v>
      </c>
      <c r="D50" s="68">
        <v>233606</v>
      </c>
      <c r="E50" s="68">
        <v>124878</v>
      </c>
      <c r="F50" s="68">
        <v>204172</v>
      </c>
      <c r="G50" s="68">
        <v>85</v>
      </c>
      <c r="H50" s="68">
        <v>4742</v>
      </c>
      <c r="I50" s="68">
        <v>170</v>
      </c>
      <c r="J50" s="68">
        <v>88</v>
      </c>
      <c r="K50" s="68">
        <f t="shared" si="0"/>
        <v>160725</v>
      </c>
      <c r="L50" s="68">
        <f t="shared" si="1"/>
        <v>238436</v>
      </c>
      <c r="M50" s="69">
        <f>L50*100/'CD Ratio_3(i)'!F50</f>
        <v>60.77341870233677</v>
      </c>
    </row>
    <row r="51" spans="1:13" x14ac:dyDescent="0.2">
      <c r="A51" s="53">
        <v>44</v>
      </c>
      <c r="B51" s="54" t="s">
        <v>216</v>
      </c>
      <c r="C51" s="68">
        <v>218279</v>
      </c>
      <c r="D51" s="68">
        <v>175838</v>
      </c>
      <c r="E51" s="68">
        <v>200460</v>
      </c>
      <c r="F51" s="68">
        <v>155459</v>
      </c>
      <c r="G51" s="68">
        <v>0</v>
      </c>
      <c r="H51" s="68">
        <v>0</v>
      </c>
      <c r="I51" s="68">
        <v>0</v>
      </c>
      <c r="J51" s="68">
        <v>0</v>
      </c>
      <c r="K51" s="68">
        <f t="shared" si="0"/>
        <v>218279</v>
      </c>
      <c r="L51" s="68">
        <f t="shared" si="1"/>
        <v>175838</v>
      </c>
      <c r="M51" s="69">
        <f>L51*100/'CD Ratio_3(i)'!F51</f>
        <v>65.204154661386198</v>
      </c>
    </row>
    <row r="52" spans="1:13" x14ac:dyDescent="0.2">
      <c r="A52" s="53">
        <v>45</v>
      </c>
      <c r="B52" s="54" t="s">
        <v>52</v>
      </c>
      <c r="C52" s="68">
        <v>202890</v>
      </c>
      <c r="D52" s="68">
        <v>305015.52</v>
      </c>
      <c r="E52" s="68">
        <v>184352</v>
      </c>
      <c r="F52" s="68">
        <v>288307.77</v>
      </c>
      <c r="G52" s="68">
        <v>0</v>
      </c>
      <c r="H52" s="68">
        <v>0</v>
      </c>
      <c r="I52" s="68">
        <v>0</v>
      </c>
      <c r="J52" s="68">
        <v>0</v>
      </c>
      <c r="K52" s="68">
        <f t="shared" si="0"/>
        <v>202890</v>
      </c>
      <c r="L52" s="68">
        <f t="shared" si="1"/>
        <v>305015.52</v>
      </c>
      <c r="M52" s="69">
        <f>L52*100/'CD Ratio_3(i)'!F52</f>
        <v>67.265375972266028</v>
      </c>
    </row>
    <row r="53" spans="1:13" s="72" customFormat="1" x14ac:dyDescent="0.2">
      <c r="A53" s="182"/>
      <c r="B53" s="191" t="s">
        <v>352</v>
      </c>
      <c r="C53" s="71">
        <f>SUM(C50:C52)</f>
        <v>581639</v>
      </c>
      <c r="D53" s="71">
        <f t="shared" ref="D53:L53" si="4">SUM(D50:D52)</f>
        <v>714459.52</v>
      </c>
      <c r="E53" s="71">
        <f t="shared" si="4"/>
        <v>509690</v>
      </c>
      <c r="F53" s="71">
        <f t="shared" si="4"/>
        <v>647938.77</v>
      </c>
      <c r="G53" s="71">
        <f t="shared" si="4"/>
        <v>85</v>
      </c>
      <c r="H53" s="71">
        <f t="shared" si="4"/>
        <v>4742</v>
      </c>
      <c r="I53" s="71">
        <f t="shared" si="4"/>
        <v>170</v>
      </c>
      <c r="J53" s="71">
        <f t="shared" si="4"/>
        <v>88</v>
      </c>
      <c r="K53" s="71">
        <f t="shared" si="4"/>
        <v>581894</v>
      </c>
      <c r="L53" s="71">
        <f t="shared" si="4"/>
        <v>719289.52</v>
      </c>
      <c r="M53" s="66">
        <f>L53*100/'CD Ratio_3(i)'!F53</f>
        <v>64.4836677245262</v>
      </c>
    </row>
    <row r="54" spans="1:13" x14ac:dyDescent="0.2">
      <c r="A54" s="53">
        <v>46</v>
      </c>
      <c r="B54" s="54" t="s">
        <v>314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f t="shared" si="0"/>
        <v>0</v>
      </c>
      <c r="L54" s="68">
        <f t="shared" si="1"/>
        <v>0</v>
      </c>
      <c r="M54" s="69" t="e">
        <f>L54*100/'CD Ratio_3(i)'!F54</f>
        <v>#DIV/0!</v>
      </c>
    </row>
    <row r="55" spans="1:13" x14ac:dyDescent="0.2">
      <c r="A55" s="53">
        <v>47</v>
      </c>
      <c r="B55" s="54" t="s">
        <v>241</v>
      </c>
      <c r="C55" s="68">
        <v>5726891</v>
      </c>
      <c r="D55" s="68">
        <v>2307592</v>
      </c>
      <c r="E55" s="68">
        <v>5690673</v>
      </c>
      <c r="F55" s="68">
        <v>2052300</v>
      </c>
      <c r="G55" s="68">
        <v>0</v>
      </c>
      <c r="H55" s="68">
        <v>0</v>
      </c>
      <c r="I55" s="68">
        <v>0</v>
      </c>
      <c r="J55" s="68">
        <v>0</v>
      </c>
      <c r="K55" s="68">
        <f t="shared" si="0"/>
        <v>5726891</v>
      </c>
      <c r="L55" s="68">
        <f t="shared" si="1"/>
        <v>2307592</v>
      </c>
      <c r="M55" s="69">
        <f>L55*100/'CD Ratio_3(i)'!F55</f>
        <v>98.920427850766643</v>
      </c>
    </row>
    <row r="56" spans="1:13" x14ac:dyDescent="0.2">
      <c r="A56" s="53">
        <v>48</v>
      </c>
      <c r="B56" s="54" t="s">
        <v>315</v>
      </c>
      <c r="C56" s="68">
        <v>1186</v>
      </c>
      <c r="D56" s="118">
        <v>3558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f t="shared" si="0"/>
        <v>1186</v>
      </c>
      <c r="L56" s="68">
        <f t="shared" si="1"/>
        <v>3558</v>
      </c>
      <c r="M56" s="69">
        <f>L56*100/'CD Ratio_3(i)'!F56</f>
        <v>100</v>
      </c>
    </row>
    <row r="57" spans="1:13" x14ac:dyDescent="0.2">
      <c r="A57" s="53">
        <v>49</v>
      </c>
      <c r="B57" s="54" t="s">
        <v>350</v>
      </c>
      <c r="C57" s="68">
        <v>1572</v>
      </c>
      <c r="D57" s="118">
        <v>4717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f t="shared" si="0"/>
        <v>1572</v>
      </c>
      <c r="L57" s="68">
        <f t="shared" si="1"/>
        <v>4717</v>
      </c>
      <c r="M57" s="69">
        <f>L57*100/'CD Ratio_3(i)'!F57</f>
        <v>100</v>
      </c>
    </row>
    <row r="58" spans="1:13" s="72" customFormat="1" x14ac:dyDescent="0.2">
      <c r="A58" s="182"/>
      <c r="B58" s="191" t="s">
        <v>316</v>
      </c>
      <c r="C58" s="71">
        <f>SUM(C54:C57)</f>
        <v>5729649</v>
      </c>
      <c r="D58" s="71">
        <f t="shared" ref="D58:L58" si="5">SUM(D54:D57)</f>
        <v>2315867</v>
      </c>
      <c r="E58" s="71">
        <f t="shared" si="5"/>
        <v>5690673</v>
      </c>
      <c r="F58" s="71">
        <f t="shared" si="5"/>
        <v>2052300</v>
      </c>
      <c r="G58" s="71">
        <f t="shared" si="5"/>
        <v>0</v>
      </c>
      <c r="H58" s="71">
        <f t="shared" si="5"/>
        <v>0</v>
      </c>
      <c r="I58" s="71">
        <f t="shared" si="5"/>
        <v>0</v>
      </c>
      <c r="J58" s="71">
        <f t="shared" si="5"/>
        <v>0</v>
      </c>
      <c r="K58" s="71">
        <f t="shared" si="5"/>
        <v>5729649</v>
      </c>
      <c r="L58" s="71">
        <f t="shared" si="5"/>
        <v>2315867</v>
      </c>
      <c r="M58" s="69">
        <f>L58*100/'CD Ratio_3(i)'!F58</f>
        <v>98.924243854576432</v>
      </c>
    </row>
    <row r="59" spans="1:13" s="72" customFormat="1" x14ac:dyDescent="0.2">
      <c r="A59" s="182"/>
      <c r="B59" s="191" t="s">
        <v>242</v>
      </c>
      <c r="C59" s="71">
        <f>C58+C53+C49+C27</f>
        <v>8852332</v>
      </c>
      <c r="D59" s="71">
        <f t="shared" ref="D59:L59" si="6">D58+D53+D49+D27</f>
        <v>7527673.3128462993</v>
      </c>
      <c r="E59" s="71">
        <f t="shared" si="6"/>
        <v>8114018</v>
      </c>
      <c r="F59" s="71">
        <f t="shared" si="6"/>
        <v>6291959.8718200997</v>
      </c>
      <c r="G59" s="71">
        <f t="shared" si="6"/>
        <v>46278</v>
      </c>
      <c r="H59" s="71">
        <f t="shared" si="6"/>
        <v>234923.09495999999</v>
      </c>
      <c r="I59" s="71">
        <f t="shared" si="6"/>
        <v>177444</v>
      </c>
      <c r="J59" s="71">
        <f t="shared" si="6"/>
        <v>751586.33829550003</v>
      </c>
      <c r="K59" s="71">
        <f t="shared" si="6"/>
        <v>9076054</v>
      </c>
      <c r="L59" s="71">
        <f t="shared" si="6"/>
        <v>8514182.7461018004</v>
      </c>
      <c r="M59" s="66">
        <f>L59*100/'CD Ratio_3(i)'!F59</f>
        <v>35.805106418815853</v>
      </c>
    </row>
    <row r="60" spans="1:13" x14ac:dyDescent="0.2">
      <c r="E60" s="73"/>
    </row>
    <row r="62" spans="1:13" x14ac:dyDescent="0.2">
      <c r="L62" s="73">
        <f>L59/K59</f>
        <v>0.93809300232257331</v>
      </c>
    </row>
    <row r="66" spans="6:6" x14ac:dyDescent="0.2">
      <c r="F66" s="76"/>
    </row>
  </sheetData>
  <autoFilter ref="C5:L59"/>
  <sortState ref="B6:L33">
    <sortCondition ref="B6:B33"/>
  </sortState>
  <mergeCells count="10">
    <mergeCell ref="M3:M5"/>
    <mergeCell ref="A1:L1"/>
    <mergeCell ref="A3:A5"/>
    <mergeCell ref="B3:B5"/>
    <mergeCell ref="C3:L3"/>
    <mergeCell ref="C4:D4"/>
    <mergeCell ref="G4:H4"/>
    <mergeCell ref="I4:J4"/>
    <mergeCell ref="K4:L4"/>
    <mergeCell ref="E4:F4"/>
  </mergeCells>
  <conditionalFormatting sqref="M3:M5">
    <cfRule type="cellIs" dxfId="55" priority="14" operator="lessThan">
      <formula>18</formula>
    </cfRule>
    <cfRule type="cellIs" dxfId="54" priority="15" operator="lessThan">
      <formula>18</formula>
    </cfRule>
    <cfRule type="cellIs" dxfId="53" priority="16" operator="lessThan">
      <formula>40</formula>
    </cfRule>
    <cfRule type="cellIs" dxfId="52" priority="17" stopIfTrue="1" operator="lessThan">
      <formula>18</formula>
    </cfRule>
  </conditionalFormatting>
  <conditionalFormatting sqref="M1:M1048576">
    <cfRule type="cellIs" dxfId="51" priority="9" operator="lessThan">
      <formula>18</formula>
    </cfRule>
    <cfRule type="cellIs" dxfId="50" priority="10" operator="greaterThan">
      <formula>100</formula>
    </cfRule>
    <cfRule type="cellIs" dxfId="49" priority="11" operator="greaterThan">
      <formula>100</formula>
    </cfRule>
    <cfRule type="cellIs" dxfId="48" priority="13" operator="lessThan">
      <formula>18</formula>
    </cfRule>
  </conditionalFormatting>
  <pageMargins left="0.45" right="0.45" top="0.5" bottom="0.5" header="0.3" footer="0.3"/>
  <pageSetup paperSize="9" scale="68" orientation="portrait" r:id="rId1"/>
  <headerFooter>
    <oddFooter xml:space="preserve">&amp;CData Table, State Level Banker's Committee, M.P.    Page No.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9"/>
  <sheetViews>
    <sheetView zoomScaleNormal="100" workbookViewId="0">
      <pane xSplit="3" ySplit="5" topLeftCell="D48" activePane="bottomRight" state="frozen"/>
      <selection pane="topRight" activeCell="D1" sqref="D1"/>
      <selection pane="bottomLeft" activeCell="A6" sqref="A6"/>
      <selection pane="bottomRight" activeCell="Q21" sqref="Q21"/>
    </sheetView>
  </sheetViews>
  <sheetFormatPr defaultColWidth="4.42578125" defaultRowHeight="13.5" x14ac:dyDescent="0.2"/>
  <cols>
    <col min="1" max="1" width="4.42578125" style="214"/>
    <col min="2" max="2" width="22.140625" style="55" customWidth="1"/>
    <col min="3" max="3" width="10" style="75" customWidth="1"/>
    <col min="4" max="4" width="10.85546875" style="75" bestFit="1" customWidth="1"/>
    <col min="5" max="5" width="8.42578125" style="75" customWidth="1"/>
    <col min="6" max="6" width="11" style="75" customWidth="1"/>
    <col min="7" max="7" width="8" style="75" customWidth="1"/>
    <col min="8" max="8" width="10.5703125" style="75" bestFit="1" customWidth="1"/>
    <col min="9" max="9" width="7.5703125" style="75" customWidth="1"/>
    <col min="10" max="10" width="8.42578125" style="75" bestFit="1" customWidth="1"/>
    <col min="11" max="12" width="9.85546875" style="75" bestFit="1" customWidth="1"/>
    <col min="13" max="13" width="10.5703125" style="75" bestFit="1" customWidth="1"/>
    <col min="14" max="14" width="11.85546875" style="75" bestFit="1" customWidth="1"/>
    <col min="15" max="15" width="11.28515625" style="73" customWidth="1"/>
    <col min="16" max="16384" width="4.42578125" style="55"/>
  </cols>
  <sheetData>
    <row r="1" spans="1:15" ht="18.75" x14ac:dyDescent="0.2">
      <c r="A1" s="382" t="s">
        <v>320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5" x14ac:dyDescent="0.2">
      <c r="B2" s="72" t="s">
        <v>134</v>
      </c>
      <c r="I2" s="75" t="s">
        <v>143</v>
      </c>
      <c r="L2" s="75" t="s">
        <v>133</v>
      </c>
    </row>
    <row r="3" spans="1:15" ht="13.5" customHeight="1" x14ac:dyDescent="0.2">
      <c r="A3" s="383" t="s">
        <v>120</v>
      </c>
      <c r="B3" s="383" t="s">
        <v>100</v>
      </c>
      <c r="C3" s="386" t="s">
        <v>319</v>
      </c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8"/>
      <c r="O3" s="385" t="s">
        <v>363</v>
      </c>
    </row>
    <row r="4" spans="1:15" ht="15" customHeight="1" x14ac:dyDescent="0.2">
      <c r="A4" s="383"/>
      <c r="B4" s="383"/>
      <c r="C4" s="386" t="s">
        <v>127</v>
      </c>
      <c r="D4" s="388"/>
      <c r="E4" s="386" t="s">
        <v>128</v>
      </c>
      <c r="F4" s="388"/>
      <c r="G4" s="386" t="s">
        <v>129</v>
      </c>
      <c r="H4" s="388"/>
      <c r="I4" s="386" t="s">
        <v>130</v>
      </c>
      <c r="J4" s="388"/>
      <c r="K4" s="386" t="s">
        <v>132</v>
      </c>
      <c r="L4" s="388"/>
      <c r="M4" s="386" t="s">
        <v>1</v>
      </c>
      <c r="N4" s="388"/>
      <c r="O4" s="385"/>
    </row>
    <row r="5" spans="1:15" x14ac:dyDescent="0.2">
      <c r="A5" s="383"/>
      <c r="B5" s="383"/>
      <c r="C5" s="183" t="s">
        <v>221</v>
      </c>
      <c r="D5" s="183" t="s">
        <v>220</v>
      </c>
      <c r="E5" s="183" t="s">
        <v>221</v>
      </c>
      <c r="F5" s="183" t="s">
        <v>220</v>
      </c>
      <c r="G5" s="183" t="s">
        <v>221</v>
      </c>
      <c r="H5" s="183" t="s">
        <v>220</v>
      </c>
      <c r="I5" s="183" t="s">
        <v>221</v>
      </c>
      <c r="J5" s="183" t="s">
        <v>220</v>
      </c>
      <c r="K5" s="183" t="s">
        <v>221</v>
      </c>
      <c r="L5" s="183" t="s">
        <v>220</v>
      </c>
      <c r="M5" s="183" t="s">
        <v>221</v>
      </c>
      <c r="N5" s="183" t="s">
        <v>220</v>
      </c>
      <c r="O5" s="385"/>
    </row>
    <row r="6" spans="1:15" x14ac:dyDescent="0.2">
      <c r="A6" s="53">
        <v>1</v>
      </c>
      <c r="B6" s="54" t="s">
        <v>55</v>
      </c>
      <c r="C6" s="68">
        <v>24423</v>
      </c>
      <c r="D6" s="68">
        <v>89476</v>
      </c>
      <c r="E6" s="68">
        <v>4661</v>
      </c>
      <c r="F6" s="68">
        <v>73435</v>
      </c>
      <c r="G6" s="68">
        <v>60</v>
      </c>
      <c r="H6" s="68">
        <v>15607</v>
      </c>
      <c r="I6" s="68">
        <v>244</v>
      </c>
      <c r="J6" s="68">
        <v>462</v>
      </c>
      <c r="K6" s="68">
        <v>0</v>
      </c>
      <c r="L6" s="68">
        <v>0</v>
      </c>
      <c r="M6" s="68">
        <f>C6+E6+G6+I6+K6</f>
        <v>29388</v>
      </c>
      <c r="N6" s="68">
        <f>D6+F6+H6+J6+L6</f>
        <v>178980</v>
      </c>
      <c r="O6" s="69">
        <f>D6*100/'CD Ratio_3(i)'!F6</f>
        <v>12.116878667354602</v>
      </c>
    </row>
    <row r="7" spans="1:15" x14ac:dyDescent="0.2">
      <c r="A7" s="53">
        <v>2</v>
      </c>
      <c r="B7" s="54" t="s">
        <v>56</v>
      </c>
      <c r="C7" s="68">
        <v>3777</v>
      </c>
      <c r="D7" s="68">
        <v>10453</v>
      </c>
      <c r="E7" s="68">
        <v>105</v>
      </c>
      <c r="F7" s="68">
        <v>5264</v>
      </c>
      <c r="G7" s="68">
        <v>40</v>
      </c>
      <c r="H7" s="68">
        <v>5105</v>
      </c>
      <c r="I7" s="68">
        <v>11</v>
      </c>
      <c r="J7" s="68">
        <v>54</v>
      </c>
      <c r="K7" s="68">
        <v>0</v>
      </c>
      <c r="L7" s="68">
        <v>0</v>
      </c>
      <c r="M7" s="68">
        <f t="shared" ref="M7:M26" si="0">C7+E7+G7+I7+K7</f>
        <v>3933</v>
      </c>
      <c r="N7" s="68">
        <f t="shared" ref="N7:N26" si="1">D7+F7+H7+J7+L7</f>
        <v>20876</v>
      </c>
      <c r="O7" s="69">
        <f>D7*100/'CD Ratio_3(i)'!F7</f>
        <v>13.942975590789073</v>
      </c>
    </row>
    <row r="8" spans="1:15" x14ac:dyDescent="0.2">
      <c r="A8" s="53">
        <v>3</v>
      </c>
      <c r="B8" s="54" t="s">
        <v>57</v>
      </c>
      <c r="C8" s="68">
        <v>13396</v>
      </c>
      <c r="D8" s="68">
        <v>97052</v>
      </c>
      <c r="E8" s="68">
        <v>3320</v>
      </c>
      <c r="F8" s="68">
        <v>87199</v>
      </c>
      <c r="G8" s="68">
        <v>162</v>
      </c>
      <c r="H8" s="68">
        <v>26002</v>
      </c>
      <c r="I8" s="68">
        <v>199</v>
      </c>
      <c r="J8" s="68">
        <v>3601</v>
      </c>
      <c r="K8" s="68">
        <v>15</v>
      </c>
      <c r="L8" s="68">
        <v>182</v>
      </c>
      <c r="M8" s="68">
        <f t="shared" si="0"/>
        <v>17092</v>
      </c>
      <c r="N8" s="68">
        <f t="shared" si="1"/>
        <v>214036</v>
      </c>
      <c r="O8" s="69">
        <f>D8*100/'CD Ratio_3(i)'!F8</f>
        <v>11.676088753288909</v>
      </c>
    </row>
    <row r="9" spans="1:15" x14ac:dyDescent="0.2">
      <c r="A9" s="53">
        <v>4</v>
      </c>
      <c r="B9" s="54" t="s">
        <v>58</v>
      </c>
      <c r="C9" s="68">
        <v>73226</v>
      </c>
      <c r="D9" s="68">
        <v>158617</v>
      </c>
      <c r="E9" s="68">
        <v>4972</v>
      </c>
      <c r="F9" s="68">
        <v>144017</v>
      </c>
      <c r="G9" s="68">
        <v>191</v>
      </c>
      <c r="H9" s="68">
        <v>30253</v>
      </c>
      <c r="I9" s="68">
        <v>10</v>
      </c>
      <c r="J9" s="68">
        <v>34</v>
      </c>
      <c r="K9" s="68">
        <v>271</v>
      </c>
      <c r="L9" s="68">
        <v>85</v>
      </c>
      <c r="M9" s="68">
        <f t="shared" si="0"/>
        <v>78670</v>
      </c>
      <c r="N9" s="68">
        <f t="shared" si="1"/>
        <v>333006</v>
      </c>
      <c r="O9" s="69">
        <f>D9*100/'CD Ratio_3(i)'!F9</f>
        <v>8.419478653388742</v>
      </c>
    </row>
    <row r="10" spans="1:15" x14ac:dyDescent="0.2">
      <c r="A10" s="53">
        <v>5</v>
      </c>
      <c r="B10" s="54" t="s">
        <v>59</v>
      </c>
      <c r="C10" s="68">
        <v>11496</v>
      </c>
      <c r="D10" s="68">
        <v>47560.1</v>
      </c>
      <c r="E10" s="68">
        <v>2555</v>
      </c>
      <c r="F10" s="68">
        <v>32849.300000000003</v>
      </c>
      <c r="G10" s="68">
        <v>14</v>
      </c>
      <c r="H10" s="68">
        <v>2534.83</v>
      </c>
      <c r="I10" s="68">
        <v>2</v>
      </c>
      <c r="J10" s="68">
        <v>9.2100000000000009</v>
      </c>
      <c r="K10" s="68">
        <v>0</v>
      </c>
      <c r="L10" s="68">
        <v>0</v>
      </c>
      <c r="M10" s="68">
        <f t="shared" si="0"/>
        <v>14067</v>
      </c>
      <c r="N10" s="68">
        <f t="shared" si="1"/>
        <v>82953.440000000002</v>
      </c>
      <c r="O10" s="69">
        <f>D10*100/'CD Ratio_3(i)'!F10</f>
        <v>15.313267714380467</v>
      </c>
    </row>
    <row r="11" spans="1:15" x14ac:dyDescent="0.2">
      <c r="A11" s="53">
        <v>6</v>
      </c>
      <c r="B11" s="54" t="s">
        <v>60</v>
      </c>
      <c r="C11" s="68">
        <v>21341</v>
      </c>
      <c r="D11" s="68">
        <v>57997</v>
      </c>
      <c r="E11" s="68">
        <v>1641</v>
      </c>
      <c r="F11" s="68">
        <v>46117</v>
      </c>
      <c r="G11" s="68">
        <v>64</v>
      </c>
      <c r="H11" s="68">
        <v>8180</v>
      </c>
      <c r="I11" s="68">
        <v>0</v>
      </c>
      <c r="J11" s="68">
        <v>0</v>
      </c>
      <c r="K11" s="68">
        <v>0</v>
      </c>
      <c r="L11" s="68">
        <v>0</v>
      </c>
      <c r="M11" s="68">
        <f t="shared" si="0"/>
        <v>23046</v>
      </c>
      <c r="N11" s="68">
        <f t="shared" si="1"/>
        <v>112294</v>
      </c>
      <c r="O11" s="69">
        <f>D11*100/'CD Ratio_3(i)'!F11</f>
        <v>10.726341649470804</v>
      </c>
    </row>
    <row r="12" spans="1:15" x14ac:dyDescent="0.2">
      <c r="A12" s="53">
        <v>7</v>
      </c>
      <c r="B12" s="54" t="s">
        <v>61</v>
      </c>
      <c r="C12" s="68">
        <v>74084</v>
      </c>
      <c r="D12" s="68">
        <v>116747</v>
      </c>
      <c r="E12" s="68">
        <v>10242</v>
      </c>
      <c r="F12" s="68">
        <v>143781</v>
      </c>
      <c r="G12" s="68">
        <v>135</v>
      </c>
      <c r="H12" s="68">
        <v>16829</v>
      </c>
      <c r="I12" s="68">
        <v>647</v>
      </c>
      <c r="J12" s="68">
        <v>1270</v>
      </c>
      <c r="K12" s="68">
        <v>24</v>
      </c>
      <c r="L12" s="68">
        <v>2257</v>
      </c>
      <c r="M12" s="68">
        <f t="shared" si="0"/>
        <v>85132</v>
      </c>
      <c r="N12" s="68">
        <f t="shared" si="1"/>
        <v>280884</v>
      </c>
      <c r="O12" s="69">
        <f>D12*100/'CD Ratio_3(i)'!F12</f>
        <v>8.5596474287771382</v>
      </c>
    </row>
    <row r="13" spans="1:15" x14ac:dyDescent="0.2">
      <c r="A13" s="53">
        <v>8</v>
      </c>
      <c r="B13" s="54" t="s">
        <v>48</v>
      </c>
      <c r="C13" s="68">
        <v>6261</v>
      </c>
      <c r="D13" s="68">
        <v>14278</v>
      </c>
      <c r="E13" s="68">
        <v>350</v>
      </c>
      <c r="F13" s="68">
        <v>5692</v>
      </c>
      <c r="G13" s="68">
        <v>208</v>
      </c>
      <c r="H13" s="68">
        <v>6781</v>
      </c>
      <c r="I13" s="68">
        <v>43</v>
      </c>
      <c r="J13" s="68">
        <v>233</v>
      </c>
      <c r="K13" s="68">
        <v>0</v>
      </c>
      <c r="L13" s="68">
        <v>0</v>
      </c>
      <c r="M13" s="68">
        <f t="shared" si="0"/>
        <v>6862</v>
      </c>
      <c r="N13" s="68">
        <f t="shared" si="1"/>
        <v>26984</v>
      </c>
      <c r="O13" s="69">
        <f>D13*100/'CD Ratio_3(i)'!F13</f>
        <v>4.3924603992530544</v>
      </c>
    </row>
    <row r="14" spans="1:15" x14ac:dyDescent="0.2">
      <c r="A14" s="53">
        <v>9</v>
      </c>
      <c r="B14" s="54" t="s">
        <v>49</v>
      </c>
      <c r="C14" s="68">
        <v>9256</v>
      </c>
      <c r="D14" s="68">
        <v>22178</v>
      </c>
      <c r="E14" s="68">
        <v>282</v>
      </c>
      <c r="F14" s="68">
        <v>6211</v>
      </c>
      <c r="G14" s="68">
        <v>7</v>
      </c>
      <c r="H14" s="68">
        <v>2358</v>
      </c>
      <c r="I14" s="68">
        <v>61</v>
      </c>
      <c r="J14" s="68">
        <v>55</v>
      </c>
      <c r="K14" s="68">
        <v>0</v>
      </c>
      <c r="L14" s="68">
        <v>0</v>
      </c>
      <c r="M14" s="68">
        <f t="shared" si="0"/>
        <v>9606</v>
      </c>
      <c r="N14" s="68">
        <f t="shared" si="1"/>
        <v>30802</v>
      </c>
      <c r="O14" s="69">
        <f>D14*100/'CD Ratio_3(i)'!F14</f>
        <v>13.54853292443782</v>
      </c>
    </row>
    <row r="15" spans="1:15" x14ac:dyDescent="0.2">
      <c r="A15" s="53">
        <v>10</v>
      </c>
      <c r="B15" s="54" t="s">
        <v>81</v>
      </c>
      <c r="C15" s="68">
        <v>24203</v>
      </c>
      <c r="D15" s="68">
        <v>64609</v>
      </c>
      <c r="E15" s="68">
        <v>612</v>
      </c>
      <c r="F15" s="68">
        <v>27836</v>
      </c>
      <c r="G15" s="68">
        <v>44</v>
      </c>
      <c r="H15" s="68">
        <v>10925</v>
      </c>
      <c r="I15" s="68">
        <v>0</v>
      </c>
      <c r="J15" s="68">
        <v>0</v>
      </c>
      <c r="K15" s="68">
        <v>0</v>
      </c>
      <c r="L15" s="68">
        <v>0</v>
      </c>
      <c r="M15" s="68">
        <f t="shared" si="0"/>
        <v>24859</v>
      </c>
      <c r="N15" s="68">
        <f t="shared" si="1"/>
        <v>103370</v>
      </c>
      <c r="O15" s="69">
        <f>D15*100/'CD Ratio_3(i)'!F15</f>
        <v>15.900896577353485</v>
      </c>
    </row>
    <row r="16" spans="1:15" x14ac:dyDescent="0.2">
      <c r="A16" s="53">
        <v>11</v>
      </c>
      <c r="B16" s="54" t="s">
        <v>62</v>
      </c>
      <c r="C16" s="68">
        <v>2016</v>
      </c>
      <c r="D16" s="68">
        <v>5012</v>
      </c>
      <c r="E16" s="68">
        <v>187</v>
      </c>
      <c r="F16" s="68">
        <v>1089</v>
      </c>
      <c r="G16" s="68">
        <v>19</v>
      </c>
      <c r="H16" s="68">
        <v>162</v>
      </c>
      <c r="I16" s="68">
        <v>173</v>
      </c>
      <c r="J16" s="68">
        <v>437</v>
      </c>
      <c r="K16" s="68">
        <v>2320</v>
      </c>
      <c r="L16" s="68">
        <v>1815</v>
      </c>
      <c r="M16" s="68">
        <f t="shared" si="0"/>
        <v>4715</v>
      </c>
      <c r="N16" s="68">
        <f t="shared" si="1"/>
        <v>8515</v>
      </c>
      <c r="O16" s="69">
        <f>D16*100/'CD Ratio_3(i)'!F16</f>
        <v>5.5069655092772924</v>
      </c>
    </row>
    <row r="17" spans="1:15" x14ac:dyDescent="0.2">
      <c r="A17" s="53">
        <v>12</v>
      </c>
      <c r="B17" s="54" t="s">
        <v>63</v>
      </c>
      <c r="C17" s="68">
        <v>4007</v>
      </c>
      <c r="D17" s="68">
        <v>14285</v>
      </c>
      <c r="E17" s="68">
        <v>297</v>
      </c>
      <c r="F17" s="68">
        <v>22566</v>
      </c>
      <c r="G17" s="68">
        <v>29</v>
      </c>
      <c r="H17" s="68">
        <v>4476</v>
      </c>
      <c r="I17" s="68">
        <v>115</v>
      </c>
      <c r="J17" s="68">
        <v>685</v>
      </c>
      <c r="K17" s="68">
        <v>20</v>
      </c>
      <c r="L17" s="68">
        <v>61</v>
      </c>
      <c r="M17" s="68">
        <f t="shared" si="0"/>
        <v>4468</v>
      </c>
      <c r="N17" s="68">
        <f t="shared" si="1"/>
        <v>42073</v>
      </c>
      <c r="O17" s="69">
        <f>D17*100/'CD Ratio_3(i)'!F17</f>
        <v>13.752635480547987</v>
      </c>
    </row>
    <row r="18" spans="1:15" x14ac:dyDescent="0.2">
      <c r="A18" s="53">
        <v>13</v>
      </c>
      <c r="B18" s="54" t="s">
        <v>199</v>
      </c>
      <c r="C18" s="68">
        <v>8147</v>
      </c>
      <c r="D18" s="68">
        <v>27226.47</v>
      </c>
      <c r="E18" s="68">
        <v>978</v>
      </c>
      <c r="F18" s="68">
        <v>18666.32</v>
      </c>
      <c r="G18" s="68">
        <v>39</v>
      </c>
      <c r="H18" s="68">
        <v>4344.8100000000004</v>
      </c>
      <c r="I18" s="68">
        <v>0</v>
      </c>
      <c r="J18" s="68">
        <v>0</v>
      </c>
      <c r="K18" s="68">
        <v>0</v>
      </c>
      <c r="L18" s="68">
        <v>0</v>
      </c>
      <c r="M18" s="68">
        <f t="shared" si="0"/>
        <v>9164</v>
      </c>
      <c r="N18" s="68">
        <f t="shared" si="1"/>
        <v>50237.599999999999</v>
      </c>
      <c r="O18" s="69">
        <f>D18*100/'CD Ratio_3(i)'!F18</f>
        <v>10.864956264377582</v>
      </c>
    </row>
    <row r="19" spans="1:15" x14ac:dyDescent="0.2">
      <c r="A19" s="53">
        <v>14</v>
      </c>
      <c r="B19" s="54" t="s">
        <v>200</v>
      </c>
      <c r="C19" s="68">
        <v>6202</v>
      </c>
      <c r="D19" s="68">
        <v>11600.19</v>
      </c>
      <c r="E19" s="68">
        <v>308</v>
      </c>
      <c r="F19" s="68">
        <v>18989.09</v>
      </c>
      <c r="G19" s="68">
        <v>6</v>
      </c>
      <c r="H19" s="68">
        <v>3547.72</v>
      </c>
      <c r="I19" s="68">
        <v>11</v>
      </c>
      <c r="J19" s="68">
        <v>28</v>
      </c>
      <c r="K19" s="68">
        <v>0</v>
      </c>
      <c r="L19" s="68">
        <v>0</v>
      </c>
      <c r="M19" s="68">
        <f t="shared" si="0"/>
        <v>6527</v>
      </c>
      <c r="N19" s="68">
        <f t="shared" si="1"/>
        <v>34165</v>
      </c>
      <c r="O19" s="69">
        <f>D19*100/'CD Ratio_3(i)'!F19</f>
        <v>17.784337774234597</v>
      </c>
    </row>
    <row r="20" spans="1:15" x14ac:dyDescent="0.2">
      <c r="A20" s="53">
        <v>15</v>
      </c>
      <c r="B20" s="54" t="s">
        <v>64</v>
      </c>
      <c r="C20" s="68">
        <v>36737</v>
      </c>
      <c r="D20" s="68">
        <v>139934</v>
      </c>
      <c r="E20" s="68">
        <v>3028</v>
      </c>
      <c r="F20" s="68">
        <v>151389</v>
      </c>
      <c r="G20" s="68">
        <v>153</v>
      </c>
      <c r="H20" s="68">
        <v>31349</v>
      </c>
      <c r="I20" s="68">
        <v>36</v>
      </c>
      <c r="J20" s="68">
        <v>43</v>
      </c>
      <c r="K20" s="68">
        <v>0</v>
      </c>
      <c r="L20" s="68">
        <v>0</v>
      </c>
      <c r="M20" s="68">
        <f t="shared" si="0"/>
        <v>39954</v>
      </c>
      <c r="N20" s="68">
        <f t="shared" si="1"/>
        <v>322715</v>
      </c>
      <c r="O20" s="69">
        <f>D20*100/'CD Ratio_3(i)'!F20</f>
        <v>9.3706702988443862</v>
      </c>
    </row>
    <row r="21" spans="1:15" x14ac:dyDescent="0.2">
      <c r="A21" s="53">
        <v>16</v>
      </c>
      <c r="B21" s="54" t="s">
        <v>70</v>
      </c>
      <c r="C21" s="68">
        <v>84953</v>
      </c>
      <c r="D21" s="68">
        <v>136591</v>
      </c>
      <c r="E21" s="68">
        <v>10882</v>
      </c>
      <c r="F21" s="68">
        <v>319502</v>
      </c>
      <c r="G21" s="68">
        <v>360</v>
      </c>
      <c r="H21" s="68">
        <v>105193</v>
      </c>
      <c r="I21" s="68">
        <v>788</v>
      </c>
      <c r="J21" s="68">
        <v>2999</v>
      </c>
      <c r="K21" s="68">
        <v>0</v>
      </c>
      <c r="L21" s="68">
        <v>0</v>
      </c>
      <c r="M21" s="68">
        <f t="shared" si="0"/>
        <v>96983</v>
      </c>
      <c r="N21" s="68">
        <f t="shared" si="1"/>
        <v>564285</v>
      </c>
      <c r="O21" s="69">
        <f>D21*100/'CD Ratio_3(i)'!F21</f>
        <v>2.486006193584553</v>
      </c>
    </row>
    <row r="22" spans="1:15" x14ac:dyDescent="0.2">
      <c r="A22" s="53">
        <v>17</v>
      </c>
      <c r="B22" s="54" t="s">
        <v>65</v>
      </c>
      <c r="C22" s="68">
        <v>5445</v>
      </c>
      <c r="D22" s="68">
        <v>12956</v>
      </c>
      <c r="E22" s="68">
        <v>394</v>
      </c>
      <c r="F22" s="68">
        <v>4427</v>
      </c>
      <c r="G22" s="68">
        <v>21</v>
      </c>
      <c r="H22" s="68">
        <v>1671</v>
      </c>
      <c r="I22" s="68">
        <v>3</v>
      </c>
      <c r="J22" s="68">
        <v>13</v>
      </c>
      <c r="K22" s="68">
        <v>8307</v>
      </c>
      <c r="L22" s="68">
        <v>17544</v>
      </c>
      <c r="M22" s="68">
        <f t="shared" si="0"/>
        <v>14170</v>
      </c>
      <c r="N22" s="68">
        <f t="shared" si="1"/>
        <v>36611</v>
      </c>
      <c r="O22" s="69">
        <f>D22*100/'CD Ratio_3(i)'!F22</f>
        <v>8.0877441586086789</v>
      </c>
    </row>
    <row r="23" spans="1:15" x14ac:dyDescent="0.2">
      <c r="A23" s="53">
        <v>18</v>
      </c>
      <c r="B23" s="54" t="s">
        <v>201</v>
      </c>
      <c r="C23" s="68">
        <v>3917</v>
      </c>
      <c r="D23" s="68">
        <v>53712.12</v>
      </c>
      <c r="E23" s="68">
        <v>3084</v>
      </c>
      <c r="F23" s="68">
        <v>64409.94</v>
      </c>
      <c r="G23" s="68">
        <v>942</v>
      </c>
      <c r="H23" s="68">
        <v>37429.919999999998</v>
      </c>
      <c r="I23" s="68">
        <v>87</v>
      </c>
      <c r="J23" s="68">
        <v>93</v>
      </c>
      <c r="K23" s="68">
        <v>2034</v>
      </c>
      <c r="L23" s="68">
        <v>8264.0400000000009</v>
      </c>
      <c r="M23" s="68">
        <f t="shared" si="0"/>
        <v>10064</v>
      </c>
      <c r="N23" s="68">
        <f t="shared" si="1"/>
        <v>163909.01999999999</v>
      </c>
      <c r="O23" s="69">
        <f>D23*100/'CD Ratio_3(i)'!F23</f>
        <v>10.915633268707856</v>
      </c>
    </row>
    <row r="24" spans="1:15" x14ac:dyDescent="0.2">
      <c r="A24" s="53">
        <v>19</v>
      </c>
      <c r="B24" s="54" t="s">
        <v>66</v>
      </c>
      <c r="C24" s="68">
        <v>38831</v>
      </c>
      <c r="D24" s="68">
        <v>91486</v>
      </c>
      <c r="E24" s="68">
        <v>3300</v>
      </c>
      <c r="F24" s="68">
        <v>99951</v>
      </c>
      <c r="G24" s="68">
        <v>371</v>
      </c>
      <c r="H24" s="68">
        <v>53770</v>
      </c>
      <c r="I24" s="68">
        <v>86</v>
      </c>
      <c r="J24" s="68">
        <v>287</v>
      </c>
      <c r="K24" s="68">
        <v>2</v>
      </c>
      <c r="L24" s="68">
        <v>1</v>
      </c>
      <c r="M24" s="68">
        <f t="shared" si="0"/>
        <v>42590</v>
      </c>
      <c r="N24" s="68">
        <f t="shared" si="1"/>
        <v>245495</v>
      </c>
      <c r="O24" s="69">
        <f>D24*100/'CD Ratio_3(i)'!F24</f>
        <v>6.9664659915902272</v>
      </c>
    </row>
    <row r="25" spans="1:15" x14ac:dyDescent="0.2">
      <c r="A25" s="53">
        <v>20</v>
      </c>
      <c r="B25" s="54" t="s">
        <v>67</v>
      </c>
      <c r="C25" s="68">
        <v>791</v>
      </c>
      <c r="D25" s="68">
        <v>4345.01</v>
      </c>
      <c r="E25" s="68">
        <v>387</v>
      </c>
      <c r="F25" s="68">
        <v>1985.14</v>
      </c>
      <c r="G25" s="68">
        <v>13</v>
      </c>
      <c r="H25" s="68">
        <v>71.650000000000006</v>
      </c>
      <c r="I25" s="68">
        <v>1</v>
      </c>
      <c r="J25" s="68">
        <v>1.47</v>
      </c>
      <c r="K25" s="68">
        <v>0</v>
      </c>
      <c r="L25" s="68">
        <v>0</v>
      </c>
      <c r="M25" s="68">
        <f t="shared" si="0"/>
        <v>1192</v>
      </c>
      <c r="N25" s="68">
        <f t="shared" si="1"/>
        <v>6403.27</v>
      </c>
      <c r="O25" s="69">
        <f>D25*100/'CD Ratio_3(i)'!F25</f>
        <v>6.6929712410850444</v>
      </c>
    </row>
    <row r="26" spans="1:15" x14ac:dyDescent="0.2">
      <c r="A26" s="53">
        <v>21</v>
      </c>
      <c r="B26" s="54" t="s">
        <v>50</v>
      </c>
      <c r="C26" s="68">
        <v>5837</v>
      </c>
      <c r="D26" s="68">
        <v>19298.89</v>
      </c>
      <c r="E26" s="68">
        <v>383</v>
      </c>
      <c r="F26" s="68">
        <v>10122.629999999999</v>
      </c>
      <c r="G26" s="68">
        <v>4</v>
      </c>
      <c r="H26" s="68">
        <v>921.31</v>
      </c>
      <c r="I26" s="68">
        <v>0</v>
      </c>
      <c r="J26" s="68">
        <v>0</v>
      </c>
      <c r="K26" s="68">
        <v>2081</v>
      </c>
      <c r="L26" s="68">
        <v>4955.41</v>
      </c>
      <c r="M26" s="68">
        <f t="shared" si="0"/>
        <v>8305</v>
      </c>
      <c r="N26" s="68">
        <f t="shared" si="1"/>
        <v>35298.239999999998</v>
      </c>
      <c r="O26" s="69">
        <f>D26*100/'CD Ratio_3(i)'!F26</f>
        <v>20.541004544825604</v>
      </c>
    </row>
    <row r="27" spans="1:15" s="72" customFormat="1" x14ac:dyDescent="0.2">
      <c r="A27" s="182"/>
      <c r="B27" s="191" t="s">
        <v>351</v>
      </c>
      <c r="C27" s="71">
        <f>SUM(C6:C26)</f>
        <v>458346</v>
      </c>
      <c r="D27" s="71">
        <f t="shared" ref="D27:N27" si="2">SUM(D6:D26)</f>
        <v>1195413.7799999998</v>
      </c>
      <c r="E27" s="71">
        <f t="shared" si="2"/>
        <v>51968</v>
      </c>
      <c r="F27" s="71">
        <f t="shared" si="2"/>
        <v>1285498.4199999997</v>
      </c>
      <c r="G27" s="71">
        <f t="shared" si="2"/>
        <v>2882</v>
      </c>
      <c r="H27" s="71">
        <f t="shared" si="2"/>
        <v>367511.24</v>
      </c>
      <c r="I27" s="71">
        <f t="shared" si="2"/>
        <v>2517</v>
      </c>
      <c r="J27" s="71">
        <f t="shared" si="2"/>
        <v>10304.679999999998</v>
      </c>
      <c r="K27" s="71">
        <f t="shared" si="2"/>
        <v>15074</v>
      </c>
      <c r="L27" s="71">
        <f t="shared" si="2"/>
        <v>35164.449999999997</v>
      </c>
      <c r="M27" s="71">
        <f t="shared" si="2"/>
        <v>530787</v>
      </c>
      <c r="N27" s="71">
        <f t="shared" si="2"/>
        <v>2893892.5700000003</v>
      </c>
      <c r="O27" s="66">
        <f>D27*100/'CD Ratio_3(i)'!F27</f>
        <v>7.3511469988076561</v>
      </c>
    </row>
    <row r="28" spans="1:15" x14ac:dyDescent="0.2">
      <c r="A28" s="53">
        <v>22</v>
      </c>
      <c r="B28" s="54" t="s">
        <v>47</v>
      </c>
      <c r="C28" s="68">
        <v>4063</v>
      </c>
      <c r="D28" s="68">
        <v>57610</v>
      </c>
      <c r="E28" s="68">
        <v>1286</v>
      </c>
      <c r="F28" s="68">
        <v>75363</v>
      </c>
      <c r="G28" s="68">
        <v>189</v>
      </c>
      <c r="H28" s="68">
        <v>17455</v>
      </c>
      <c r="I28" s="68">
        <v>1</v>
      </c>
      <c r="J28" s="68">
        <v>50</v>
      </c>
      <c r="K28" s="68">
        <v>0</v>
      </c>
      <c r="L28" s="68">
        <v>0</v>
      </c>
      <c r="M28" s="68">
        <f t="shared" ref="M28:M57" si="3">C28+E28+G28+I28+K28</f>
        <v>5539</v>
      </c>
      <c r="N28" s="68">
        <f t="shared" ref="N28:N57" si="4">D28+F28+H28+J28+L28</f>
        <v>150478</v>
      </c>
      <c r="O28" s="69">
        <f>D28*100/'CD Ratio_3(i)'!F28</f>
        <v>9.1936046917545209</v>
      </c>
    </row>
    <row r="29" spans="1:15" x14ac:dyDescent="0.2">
      <c r="A29" s="53">
        <v>23</v>
      </c>
      <c r="B29" s="54" t="s">
        <v>202</v>
      </c>
      <c r="C29" s="68">
        <v>13787</v>
      </c>
      <c r="D29" s="68">
        <v>6106.78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f t="shared" si="3"/>
        <v>13787</v>
      </c>
      <c r="N29" s="68">
        <f t="shared" si="4"/>
        <v>6106.78</v>
      </c>
      <c r="O29" s="69">
        <f>D29*100/'CD Ratio_3(i)'!F29</f>
        <v>10.474720742666788</v>
      </c>
    </row>
    <row r="30" spans="1:15" x14ac:dyDescent="0.2">
      <c r="A30" s="53">
        <v>24</v>
      </c>
      <c r="B30" s="54" t="s">
        <v>203</v>
      </c>
      <c r="C30" s="68">
        <v>0</v>
      </c>
      <c r="D30" s="68">
        <v>95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f t="shared" si="3"/>
        <v>0</v>
      </c>
      <c r="N30" s="68">
        <f t="shared" si="4"/>
        <v>95</v>
      </c>
      <c r="O30" s="69">
        <f>D30*100/'CD Ratio_3(i)'!F30</f>
        <v>13.475177304964539</v>
      </c>
    </row>
    <row r="31" spans="1:15" x14ac:dyDescent="0.2">
      <c r="A31" s="53">
        <v>25</v>
      </c>
      <c r="B31" s="54" t="s">
        <v>51</v>
      </c>
      <c r="C31" s="68">
        <v>71</v>
      </c>
      <c r="D31" s="68">
        <v>1830.36</v>
      </c>
      <c r="E31" s="68">
        <v>28</v>
      </c>
      <c r="F31" s="68">
        <v>2334.63</v>
      </c>
      <c r="G31" s="68">
        <v>4</v>
      </c>
      <c r="H31" s="68">
        <v>473.2</v>
      </c>
      <c r="I31" s="68">
        <v>0</v>
      </c>
      <c r="J31" s="68">
        <v>0</v>
      </c>
      <c r="K31" s="68">
        <v>0</v>
      </c>
      <c r="L31" s="68">
        <v>0</v>
      </c>
      <c r="M31" s="68">
        <f t="shared" si="3"/>
        <v>103</v>
      </c>
      <c r="N31" s="68">
        <f t="shared" si="4"/>
        <v>4638.1899999999996</v>
      </c>
      <c r="O31" s="69">
        <f>D31*100/'CD Ratio_3(i)'!F31</f>
        <v>19.672110004578506</v>
      </c>
    </row>
    <row r="32" spans="1:15" x14ac:dyDescent="0.2">
      <c r="A32" s="53">
        <v>26</v>
      </c>
      <c r="B32" s="54" t="s">
        <v>204</v>
      </c>
      <c r="C32" s="68">
        <v>3599</v>
      </c>
      <c r="D32" s="68">
        <v>13792.152161899998</v>
      </c>
      <c r="E32" s="68">
        <v>376</v>
      </c>
      <c r="F32" s="68">
        <v>5419.1182438000005</v>
      </c>
      <c r="G32" s="68">
        <v>2</v>
      </c>
      <c r="H32" s="68">
        <v>5.7679200000000002</v>
      </c>
      <c r="I32" s="68">
        <v>0</v>
      </c>
      <c r="J32" s="68">
        <v>0</v>
      </c>
      <c r="K32" s="68">
        <v>0</v>
      </c>
      <c r="L32" s="68">
        <v>0</v>
      </c>
      <c r="M32" s="68">
        <f t="shared" si="3"/>
        <v>3977</v>
      </c>
      <c r="N32" s="68">
        <f t="shared" si="4"/>
        <v>19217.038325699996</v>
      </c>
      <c r="O32" s="69">
        <f>D32*100/'CD Ratio_3(i)'!F32</f>
        <v>23.1920150364184</v>
      </c>
    </row>
    <row r="33" spans="1:15" x14ac:dyDescent="0.2">
      <c r="A33" s="53">
        <v>27</v>
      </c>
      <c r="B33" s="54" t="s">
        <v>205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f t="shared" si="3"/>
        <v>0</v>
      </c>
      <c r="N33" s="68">
        <f t="shared" si="4"/>
        <v>0</v>
      </c>
      <c r="O33" s="69">
        <f>D33*100/'CD Ratio_3(i)'!F33</f>
        <v>0</v>
      </c>
    </row>
    <row r="34" spans="1:15" x14ac:dyDescent="0.2">
      <c r="A34" s="53">
        <v>28</v>
      </c>
      <c r="B34" s="54" t="s">
        <v>206</v>
      </c>
      <c r="C34" s="68">
        <v>89</v>
      </c>
      <c r="D34" s="68">
        <v>1798</v>
      </c>
      <c r="E34" s="68">
        <v>22</v>
      </c>
      <c r="F34" s="68">
        <v>742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f t="shared" si="3"/>
        <v>111</v>
      </c>
      <c r="N34" s="68">
        <f t="shared" si="4"/>
        <v>2540</v>
      </c>
      <c r="O34" s="69">
        <f>D34*100/'CD Ratio_3(i)'!F34</f>
        <v>8.3592914593890928</v>
      </c>
    </row>
    <row r="35" spans="1:15" x14ac:dyDescent="0.2">
      <c r="A35" s="53">
        <v>29</v>
      </c>
      <c r="B35" s="54" t="s">
        <v>71</v>
      </c>
      <c r="C35" s="68">
        <v>144084</v>
      </c>
      <c r="D35" s="68">
        <v>150897</v>
      </c>
      <c r="E35" s="68">
        <v>12372</v>
      </c>
      <c r="F35" s="68">
        <v>139690</v>
      </c>
      <c r="G35" s="68">
        <v>1053</v>
      </c>
      <c r="H35" s="68">
        <v>20411</v>
      </c>
      <c r="I35" s="68">
        <v>0</v>
      </c>
      <c r="J35" s="68">
        <v>0</v>
      </c>
      <c r="K35" s="68">
        <v>0</v>
      </c>
      <c r="L35" s="68">
        <v>0</v>
      </c>
      <c r="M35" s="68">
        <f t="shared" si="3"/>
        <v>157509</v>
      </c>
      <c r="N35" s="68">
        <f t="shared" si="4"/>
        <v>310998</v>
      </c>
      <c r="O35" s="69">
        <f>D35*100/'CD Ratio_3(i)'!F35</f>
        <v>11.230697552567259</v>
      </c>
    </row>
    <row r="36" spans="1:15" x14ac:dyDescent="0.2">
      <c r="A36" s="53">
        <v>30</v>
      </c>
      <c r="B36" s="54" t="s">
        <v>72</v>
      </c>
      <c r="C36" s="68">
        <v>7071</v>
      </c>
      <c r="D36" s="68">
        <v>104878.65</v>
      </c>
      <c r="E36" s="68">
        <v>15024</v>
      </c>
      <c r="F36" s="68">
        <v>127035.2</v>
      </c>
      <c r="G36" s="68">
        <v>248</v>
      </c>
      <c r="H36" s="68">
        <v>14106.09</v>
      </c>
      <c r="I36" s="68">
        <v>0</v>
      </c>
      <c r="J36" s="68">
        <v>0</v>
      </c>
      <c r="K36" s="68">
        <v>0</v>
      </c>
      <c r="L36" s="68">
        <v>0</v>
      </c>
      <c r="M36" s="68">
        <f t="shared" si="3"/>
        <v>22343</v>
      </c>
      <c r="N36" s="68">
        <f t="shared" si="4"/>
        <v>246019.93999999997</v>
      </c>
      <c r="O36" s="69">
        <f>D36*100/'CD Ratio_3(i)'!F36</f>
        <v>9.2088961997492191</v>
      </c>
    </row>
    <row r="37" spans="1:15" x14ac:dyDescent="0.2">
      <c r="A37" s="53">
        <v>31</v>
      </c>
      <c r="B37" s="54" t="s">
        <v>207</v>
      </c>
      <c r="C37" s="68">
        <v>45874</v>
      </c>
      <c r="D37" s="68">
        <v>10096.950000000001</v>
      </c>
      <c r="E37" s="68">
        <v>366</v>
      </c>
      <c r="F37" s="68">
        <v>266.45999999999998</v>
      </c>
      <c r="G37" s="68">
        <v>22</v>
      </c>
      <c r="H37" s="68">
        <v>12.4</v>
      </c>
      <c r="I37" s="68">
        <v>230</v>
      </c>
      <c r="J37" s="68">
        <v>133.02000000000001</v>
      </c>
      <c r="K37" s="68">
        <v>0</v>
      </c>
      <c r="L37" s="68">
        <v>0</v>
      </c>
      <c r="M37" s="68">
        <f t="shared" si="3"/>
        <v>46492</v>
      </c>
      <c r="N37" s="68">
        <f t="shared" si="4"/>
        <v>10508.83</v>
      </c>
      <c r="O37" s="69">
        <f>D37*100/'CD Ratio_3(i)'!F37</f>
        <v>45.386526827943889</v>
      </c>
    </row>
    <row r="38" spans="1:15" x14ac:dyDescent="0.2">
      <c r="A38" s="53">
        <v>32</v>
      </c>
      <c r="B38" s="54" t="s">
        <v>208</v>
      </c>
      <c r="C38" s="68">
        <v>24000</v>
      </c>
      <c r="D38" s="68">
        <v>20565.88</v>
      </c>
      <c r="E38" s="68">
        <v>7571</v>
      </c>
      <c r="F38" s="68">
        <v>73352.06</v>
      </c>
      <c r="G38" s="68">
        <v>18</v>
      </c>
      <c r="H38" s="68">
        <v>2716.25</v>
      </c>
      <c r="I38" s="68">
        <v>0</v>
      </c>
      <c r="J38" s="68">
        <v>0</v>
      </c>
      <c r="K38" s="68">
        <v>0</v>
      </c>
      <c r="L38" s="68">
        <v>0</v>
      </c>
      <c r="M38" s="68">
        <f t="shared" si="3"/>
        <v>31589</v>
      </c>
      <c r="N38" s="68">
        <f t="shared" si="4"/>
        <v>96634.19</v>
      </c>
      <c r="O38" s="69">
        <f>D38*100/'CD Ratio_3(i)'!F38</f>
        <v>7.0409635419341363</v>
      </c>
    </row>
    <row r="39" spans="1:15" x14ac:dyDescent="0.2">
      <c r="A39" s="53">
        <v>33</v>
      </c>
      <c r="B39" s="54" t="s">
        <v>209</v>
      </c>
      <c r="C39" s="68">
        <v>127</v>
      </c>
      <c r="D39" s="68">
        <v>560</v>
      </c>
      <c r="E39" s="68">
        <v>124</v>
      </c>
      <c r="F39" s="68">
        <v>301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f t="shared" si="3"/>
        <v>251</v>
      </c>
      <c r="N39" s="68">
        <f t="shared" si="4"/>
        <v>861</v>
      </c>
      <c r="O39" s="69">
        <f>D39*100/'CD Ratio_3(i)'!F39</f>
        <v>17.052375152253351</v>
      </c>
    </row>
    <row r="40" spans="1:15" x14ac:dyDescent="0.2">
      <c r="A40" s="53">
        <v>34</v>
      </c>
      <c r="B40" s="54" t="s">
        <v>210</v>
      </c>
      <c r="C40" s="68">
        <v>212</v>
      </c>
      <c r="D40" s="68">
        <v>1613.73</v>
      </c>
      <c r="E40" s="68">
        <v>15</v>
      </c>
      <c r="F40" s="68">
        <v>720.5</v>
      </c>
      <c r="G40" s="68">
        <v>10</v>
      </c>
      <c r="H40" s="68">
        <v>1696.86</v>
      </c>
      <c r="I40" s="68">
        <v>0</v>
      </c>
      <c r="J40" s="68">
        <v>0</v>
      </c>
      <c r="K40" s="68">
        <v>58</v>
      </c>
      <c r="L40" s="68">
        <v>741.64</v>
      </c>
      <c r="M40" s="68">
        <f t="shared" si="3"/>
        <v>295</v>
      </c>
      <c r="N40" s="68">
        <f t="shared" si="4"/>
        <v>4772.7300000000005</v>
      </c>
      <c r="O40" s="69">
        <f>D40*100/'CD Ratio_3(i)'!F40</f>
        <v>4.3570753570753569</v>
      </c>
    </row>
    <row r="41" spans="1:15" x14ac:dyDescent="0.2">
      <c r="A41" s="53">
        <v>35</v>
      </c>
      <c r="B41" s="54" t="s">
        <v>211</v>
      </c>
      <c r="C41" s="68">
        <v>1588</v>
      </c>
      <c r="D41" s="68">
        <v>8980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f t="shared" si="3"/>
        <v>1588</v>
      </c>
      <c r="N41" s="68">
        <f t="shared" si="4"/>
        <v>8980</v>
      </c>
      <c r="O41" s="69">
        <f>D41*100/'CD Ratio_3(i)'!F41</f>
        <v>99.99554585541847</v>
      </c>
    </row>
    <row r="42" spans="1:15" x14ac:dyDescent="0.2">
      <c r="A42" s="53">
        <v>36</v>
      </c>
      <c r="B42" s="54" t="s">
        <v>73</v>
      </c>
      <c r="C42" s="68">
        <v>1041</v>
      </c>
      <c r="D42" s="68">
        <v>28302</v>
      </c>
      <c r="E42" s="68">
        <v>2115</v>
      </c>
      <c r="F42" s="68">
        <v>48787</v>
      </c>
      <c r="G42" s="68">
        <v>401</v>
      </c>
      <c r="H42" s="68">
        <v>8134</v>
      </c>
      <c r="I42" s="68">
        <v>0</v>
      </c>
      <c r="J42" s="68">
        <v>0</v>
      </c>
      <c r="K42" s="68">
        <v>0</v>
      </c>
      <c r="L42" s="68">
        <v>0</v>
      </c>
      <c r="M42" s="68">
        <f t="shared" si="3"/>
        <v>3557</v>
      </c>
      <c r="N42" s="68">
        <f t="shared" si="4"/>
        <v>85223</v>
      </c>
      <c r="O42" s="69">
        <f>D42*100/'CD Ratio_3(i)'!F42</f>
        <v>10.889153937901581</v>
      </c>
    </row>
    <row r="43" spans="1:15" x14ac:dyDescent="0.2">
      <c r="A43" s="53">
        <v>37</v>
      </c>
      <c r="B43" s="54" t="s">
        <v>212</v>
      </c>
      <c r="C43" s="68">
        <v>0</v>
      </c>
      <c r="D43" s="68">
        <v>0</v>
      </c>
      <c r="E43" s="68">
        <v>0</v>
      </c>
      <c r="F43" s="68">
        <v>0</v>
      </c>
      <c r="G43" s="68">
        <v>1</v>
      </c>
      <c r="H43" s="68">
        <v>52</v>
      </c>
      <c r="I43" s="68">
        <v>0</v>
      </c>
      <c r="J43" s="68">
        <v>0</v>
      </c>
      <c r="K43" s="68">
        <v>2</v>
      </c>
      <c r="L43" s="68">
        <v>200</v>
      </c>
      <c r="M43" s="68">
        <f t="shared" si="3"/>
        <v>3</v>
      </c>
      <c r="N43" s="68">
        <f t="shared" si="4"/>
        <v>252</v>
      </c>
      <c r="O43" s="69">
        <f>D43*100/'CD Ratio_3(i)'!F43</f>
        <v>0</v>
      </c>
    </row>
    <row r="44" spans="1:15" x14ac:dyDescent="0.2">
      <c r="A44" s="53">
        <v>38</v>
      </c>
      <c r="B44" s="54" t="s">
        <v>213</v>
      </c>
      <c r="C44" s="68">
        <v>21819</v>
      </c>
      <c r="D44" s="68">
        <v>13017</v>
      </c>
      <c r="E44" s="68">
        <v>219</v>
      </c>
      <c r="F44" s="68">
        <v>6116</v>
      </c>
      <c r="G44" s="68">
        <v>14</v>
      </c>
      <c r="H44" s="68">
        <v>607</v>
      </c>
      <c r="I44" s="68">
        <v>0</v>
      </c>
      <c r="J44" s="68">
        <v>0</v>
      </c>
      <c r="K44" s="68">
        <v>0</v>
      </c>
      <c r="L44" s="68">
        <v>0</v>
      </c>
      <c r="M44" s="68">
        <f t="shared" si="3"/>
        <v>22052</v>
      </c>
      <c r="N44" s="68">
        <f t="shared" si="4"/>
        <v>19740</v>
      </c>
      <c r="O44" s="69">
        <f>D44*100/'CD Ratio_3(i)'!F44</f>
        <v>18.72868797030344</v>
      </c>
    </row>
    <row r="45" spans="1:15" x14ac:dyDescent="0.2">
      <c r="A45" s="53">
        <v>39</v>
      </c>
      <c r="B45" s="54" t="s">
        <v>214</v>
      </c>
      <c r="C45" s="68">
        <v>15</v>
      </c>
      <c r="D45" s="68">
        <v>205</v>
      </c>
      <c r="E45" s="68">
        <v>65</v>
      </c>
      <c r="F45" s="68">
        <v>2302</v>
      </c>
      <c r="G45" s="68">
        <v>4</v>
      </c>
      <c r="H45" s="68">
        <v>105</v>
      </c>
      <c r="I45" s="68">
        <v>0</v>
      </c>
      <c r="J45" s="68">
        <v>0</v>
      </c>
      <c r="K45" s="68">
        <v>79</v>
      </c>
      <c r="L45" s="68">
        <v>2450</v>
      </c>
      <c r="M45" s="68">
        <f t="shared" si="3"/>
        <v>163</v>
      </c>
      <c r="N45" s="68">
        <f t="shared" si="4"/>
        <v>5062</v>
      </c>
      <c r="O45" s="69">
        <f>D45*100/'CD Ratio_3(i)'!F45</f>
        <v>3.4994878798224649</v>
      </c>
    </row>
    <row r="46" spans="1:15" x14ac:dyDescent="0.2">
      <c r="A46" s="53">
        <v>40</v>
      </c>
      <c r="B46" s="54" t="s">
        <v>77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f t="shared" si="3"/>
        <v>0</v>
      </c>
      <c r="N46" s="68">
        <f t="shared" si="4"/>
        <v>0</v>
      </c>
      <c r="O46" s="69">
        <f>D46*100/'CD Ratio_3(i)'!F46</f>
        <v>0</v>
      </c>
    </row>
    <row r="47" spans="1:15" x14ac:dyDescent="0.2">
      <c r="A47" s="53">
        <v>41</v>
      </c>
      <c r="B47" s="54" t="s">
        <v>215</v>
      </c>
      <c r="C47" s="68">
        <v>729</v>
      </c>
      <c r="D47" s="68">
        <v>4329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f t="shared" si="3"/>
        <v>729</v>
      </c>
      <c r="N47" s="68">
        <f t="shared" si="4"/>
        <v>4329</v>
      </c>
      <c r="O47" s="69">
        <f>D47*100/'CD Ratio_3(i)'!F47</f>
        <v>100</v>
      </c>
    </row>
    <row r="48" spans="1:15" x14ac:dyDescent="0.2">
      <c r="A48" s="53">
        <v>42</v>
      </c>
      <c r="B48" s="54" t="s">
        <v>76</v>
      </c>
      <c r="C48" s="68">
        <v>9377</v>
      </c>
      <c r="D48" s="68">
        <v>29088</v>
      </c>
      <c r="E48" s="68">
        <v>758</v>
      </c>
      <c r="F48" s="68">
        <v>14050</v>
      </c>
      <c r="G48" s="68">
        <v>37</v>
      </c>
      <c r="H48" s="68">
        <v>3896</v>
      </c>
      <c r="I48" s="68">
        <v>0</v>
      </c>
      <c r="J48" s="68">
        <v>0</v>
      </c>
      <c r="K48" s="68">
        <v>0</v>
      </c>
      <c r="L48" s="68">
        <v>0</v>
      </c>
      <c r="M48" s="68">
        <f t="shared" si="3"/>
        <v>10172</v>
      </c>
      <c r="N48" s="68">
        <f t="shared" si="4"/>
        <v>47034</v>
      </c>
      <c r="O48" s="69">
        <f>D48*100/'CD Ratio_3(i)'!F48</f>
        <v>31.500292391327889</v>
      </c>
    </row>
    <row r="49" spans="1:15" s="72" customFormat="1" x14ac:dyDescent="0.2">
      <c r="A49" s="182"/>
      <c r="B49" s="191" t="s">
        <v>313</v>
      </c>
      <c r="C49" s="71">
        <f>SUM(C28:C48)</f>
        <v>277546</v>
      </c>
      <c r="D49" s="71">
        <f t="shared" ref="D49:N49" si="5">SUM(D28:D48)</f>
        <v>453765.50216189999</v>
      </c>
      <c r="E49" s="71">
        <f t="shared" si="5"/>
        <v>40341</v>
      </c>
      <c r="F49" s="71">
        <f t="shared" si="5"/>
        <v>496478.96824380005</v>
      </c>
      <c r="G49" s="71">
        <f t="shared" si="5"/>
        <v>2003</v>
      </c>
      <c r="H49" s="71">
        <f t="shared" si="5"/>
        <v>69670.567920000001</v>
      </c>
      <c r="I49" s="71">
        <f t="shared" si="5"/>
        <v>231</v>
      </c>
      <c r="J49" s="71">
        <f t="shared" si="5"/>
        <v>183.02</v>
      </c>
      <c r="K49" s="71">
        <f t="shared" si="5"/>
        <v>139</v>
      </c>
      <c r="L49" s="71">
        <f t="shared" si="5"/>
        <v>3391.64</v>
      </c>
      <c r="M49" s="71">
        <f t="shared" si="5"/>
        <v>320260</v>
      </c>
      <c r="N49" s="71">
        <f t="shared" si="5"/>
        <v>1023489.6983256999</v>
      </c>
      <c r="O49" s="66">
        <f>D49*100/'CD Ratio_3(i)'!F49</f>
        <v>11.173366089678746</v>
      </c>
    </row>
    <row r="50" spans="1:15" x14ac:dyDescent="0.2">
      <c r="A50" s="53">
        <v>43</v>
      </c>
      <c r="B50" s="54" t="s">
        <v>46</v>
      </c>
      <c r="C50" s="68">
        <v>42698</v>
      </c>
      <c r="D50" s="68">
        <v>21922</v>
      </c>
      <c r="E50" s="68">
        <v>8750</v>
      </c>
      <c r="F50" s="68">
        <v>4493</v>
      </c>
      <c r="G50" s="68">
        <v>0</v>
      </c>
      <c r="H50" s="68">
        <v>0</v>
      </c>
      <c r="I50" s="68">
        <v>2937</v>
      </c>
      <c r="J50" s="68">
        <v>1507</v>
      </c>
      <c r="K50" s="68">
        <v>0</v>
      </c>
      <c r="L50" s="68">
        <v>0</v>
      </c>
      <c r="M50" s="68">
        <f t="shared" si="3"/>
        <v>54385</v>
      </c>
      <c r="N50" s="68">
        <f t="shared" si="4"/>
        <v>27922</v>
      </c>
      <c r="O50" s="69">
        <f>D50*100/'CD Ratio_3(i)'!F50</f>
        <v>5.5875576036866361</v>
      </c>
    </row>
    <row r="51" spans="1:15" x14ac:dyDescent="0.2">
      <c r="A51" s="53">
        <v>44</v>
      </c>
      <c r="B51" s="54" t="s">
        <v>216</v>
      </c>
      <c r="C51" s="68">
        <v>44379</v>
      </c>
      <c r="D51" s="68">
        <v>20721</v>
      </c>
      <c r="E51" s="68">
        <v>0</v>
      </c>
      <c r="F51" s="68">
        <v>0</v>
      </c>
      <c r="G51" s="68">
        <v>0</v>
      </c>
      <c r="H51" s="68">
        <v>0</v>
      </c>
      <c r="I51" s="68">
        <v>112</v>
      </c>
      <c r="J51" s="68">
        <v>180</v>
      </c>
      <c r="K51" s="68">
        <v>0</v>
      </c>
      <c r="L51" s="68">
        <v>0</v>
      </c>
      <c r="M51" s="68">
        <f t="shared" si="3"/>
        <v>44491</v>
      </c>
      <c r="N51" s="68">
        <f t="shared" si="4"/>
        <v>20901</v>
      </c>
      <c r="O51" s="69">
        <f>D51*100/'CD Ratio_3(i)'!F51</f>
        <v>7.6837503198317965</v>
      </c>
    </row>
    <row r="52" spans="1:15" x14ac:dyDescent="0.2">
      <c r="A52" s="53">
        <v>45</v>
      </c>
      <c r="B52" s="54" t="s">
        <v>52</v>
      </c>
      <c r="C52" s="68">
        <v>65109</v>
      </c>
      <c r="D52" s="68">
        <v>44510.81</v>
      </c>
      <c r="E52" s="68">
        <v>736</v>
      </c>
      <c r="F52" s="68">
        <v>1618.01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f t="shared" si="3"/>
        <v>65845</v>
      </c>
      <c r="N52" s="68">
        <f t="shared" si="4"/>
        <v>46128.82</v>
      </c>
      <c r="O52" s="69">
        <f>D52*100/'CD Ratio_3(i)'!F52</f>
        <v>9.8160131965747119</v>
      </c>
    </row>
    <row r="53" spans="1:15" s="72" customFormat="1" x14ac:dyDescent="0.2">
      <c r="A53" s="182"/>
      <c r="B53" s="191" t="s">
        <v>352</v>
      </c>
      <c r="C53" s="71">
        <f>SUM(C50:C52)</f>
        <v>152186</v>
      </c>
      <c r="D53" s="71">
        <f t="shared" ref="D53:N53" si="6">SUM(D50:D52)</f>
        <v>87153.81</v>
      </c>
      <c r="E53" s="71">
        <f t="shared" si="6"/>
        <v>9486</v>
      </c>
      <c r="F53" s="71">
        <f t="shared" si="6"/>
        <v>6111.01</v>
      </c>
      <c r="G53" s="71">
        <f t="shared" si="6"/>
        <v>0</v>
      </c>
      <c r="H53" s="71">
        <f t="shared" si="6"/>
        <v>0</v>
      </c>
      <c r="I53" s="71">
        <f t="shared" si="6"/>
        <v>3049</v>
      </c>
      <c r="J53" s="71">
        <f t="shared" si="6"/>
        <v>1687</v>
      </c>
      <c r="K53" s="71">
        <f t="shared" si="6"/>
        <v>0</v>
      </c>
      <c r="L53" s="71">
        <f t="shared" si="6"/>
        <v>0</v>
      </c>
      <c r="M53" s="71">
        <f t="shared" si="6"/>
        <v>164721</v>
      </c>
      <c r="N53" s="71">
        <f t="shared" si="6"/>
        <v>94951.82</v>
      </c>
      <c r="O53" s="66">
        <f>D53*100/'CD Ratio_3(i)'!F53</f>
        <v>7.8132617933408639</v>
      </c>
    </row>
    <row r="54" spans="1:15" x14ac:dyDescent="0.2">
      <c r="A54" s="53">
        <v>46</v>
      </c>
      <c r="B54" s="54" t="s">
        <v>314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f t="shared" si="3"/>
        <v>0</v>
      </c>
      <c r="N54" s="68">
        <f t="shared" si="4"/>
        <v>0</v>
      </c>
      <c r="O54" s="69">
        <v>0</v>
      </c>
    </row>
    <row r="55" spans="1:15" x14ac:dyDescent="0.2">
      <c r="A55" s="53">
        <v>47</v>
      </c>
      <c r="B55" s="54" t="s">
        <v>241</v>
      </c>
      <c r="C55" s="68">
        <v>0</v>
      </c>
      <c r="D55" s="68">
        <v>2579</v>
      </c>
      <c r="E55" s="68">
        <v>0</v>
      </c>
      <c r="F55" s="68">
        <v>10471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f t="shared" si="3"/>
        <v>0</v>
      </c>
      <c r="N55" s="68">
        <f t="shared" si="4"/>
        <v>13050</v>
      </c>
      <c r="O55" s="69">
        <f>D55*100/'CD Ratio_3(i)'!F55</f>
        <v>0.11055497827481078</v>
      </c>
    </row>
    <row r="56" spans="1:15" x14ac:dyDescent="0.2">
      <c r="A56" s="53">
        <v>48</v>
      </c>
      <c r="B56" s="54" t="s">
        <v>315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f t="shared" si="3"/>
        <v>0</v>
      </c>
      <c r="N56" s="68">
        <f t="shared" si="4"/>
        <v>0</v>
      </c>
      <c r="O56" s="69">
        <f>D56*100/'CD Ratio_3(i)'!F56</f>
        <v>0</v>
      </c>
    </row>
    <row r="57" spans="1:15" x14ac:dyDescent="0.2">
      <c r="A57" s="53">
        <v>49</v>
      </c>
      <c r="B57" s="54" t="s">
        <v>350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f t="shared" si="3"/>
        <v>0</v>
      </c>
      <c r="N57" s="68">
        <f t="shared" si="4"/>
        <v>0</v>
      </c>
      <c r="O57" s="69">
        <f>D57*100/'CD Ratio_3(i)'!F57</f>
        <v>0</v>
      </c>
    </row>
    <row r="58" spans="1:15" s="72" customFormat="1" x14ac:dyDescent="0.2">
      <c r="A58" s="182"/>
      <c r="B58" s="191" t="s">
        <v>316</v>
      </c>
      <c r="C58" s="71">
        <f>SUM(C54:C57)</f>
        <v>0</v>
      </c>
      <c r="D58" s="71">
        <f t="shared" ref="D58:N58" si="7">SUM(D54:D57)</f>
        <v>2579</v>
      </c>
      <c r="E58" s="71">
        <f t="shared" si="7"/>
        <v>0</v>
      </c>
      <c r="F58" s="71">
        <f t="shared" si="7"/>
        <v>10471</v>
      </c>
      <c r="G58" s="71">
        <f t="shared" si="7"/>
        <v>0</v>
      </c>
      <c r="H58" s="71">
        <f t="shared" si="7"/>
        <v>0</v>
      </c>
      <c r="I58" s="71">
        <f t="shared" si="7"/>
        <v>0</v>
      </c>
      <c r="J58" s="71">
        <f t="shared" si="7"/>
        <v>0</v>
      </c>
      <c r="K58" s="71">
        <f t="shared" si="7"/>
        <v>0</v>
      </c>
      <c r="L58" s="71">
        <f t="shared" si="7"/>
        <v>0</v>
      </c>
      <c r="M58" s="71">
        <f t="shared" si="7"/>
        <v>0</v>
      </c>
      <c r="N58" s="71">
        <f t="shared" si="7"/>
        <v>13050</v>
      </c>
      <c r="O58" s="66">
        <f>D58*100/'CD Ratio_3(i)'!F58</f>
        <v>0.11016419548313984</v>
      </c>
    </row>
    <row r="59" spans="1:15" s="72" customFormat="1" x14ac:dyDescent="0.2">
      <c r="A59" s="182"/>
      <c r="B59" s="191" t="s">
        <v>242</v>
      </c>
      <c r="C59" s="71">
        <f>C58+C53+C49+C27</f>
        <v>888078</v>
      </c>
      <c r="D59" s="71">
        <f t="shared" ref="D59:N59" si="8">D58+D53+D49+D27</f>
        <v>1738912.0921618999</v>
      </c>
      <c r="E59" s="71">
        <f t="shared" si="8"/>
        <v>101795</v>
      </c>
      <c r="F59" s="71">
        <f t="shared" si="8"/>
        <v>1798559.3982437998</v>
      </c>
      <c r="G59" s="71">
        <f t="shared" si="8"/>
        <v>4885</v>
      </c>
      <c r="H59" s="71">
        <f t="shared" si="8"/>
        <v>437181.80791999999</v>
      </c>
      <c r="I59" s="71">
        <f t="shared" si="8"/>
        <v>5797</v>
      </c>
      <c r="J59" s="71">
        <f t="shared" si="8"/>
        <v>12174.699999999999</v>
      </c>
      <c r="K59" s="71">
        <f t="shared" si="8"/>
        <v>15213</v>
      </c>
      <c r="L59" s="71">
        <f t="shared" si="8"/>
        <v>38556.089999999997</v>
      </c>
      <c r="M59" s="71">
        <f t="shared" si="8"/>
        <v>1015768</v>
      </c>
      <c r="N59" s="71">
        <f t="shared" si="8"/>
        <v>4025384.0883257003</v>
      </c>
      <c r="O59" s="66">
        <f>D59*100/'CD Ratio_3(i)'!F59</f>
        <v>7.3127315174587988</v>
      </c>
    </row>
  </sheetData>
  <autoFilter ref="C5:N59"/>
  <mergeCells count="11">
    <mergeCell ref="O3:O5"/>
    <mergeCell ref="A1:N1"/>
    <mergeCell ref="A3:A5"/>
    <mergeCell ref="B3:B5"/>
    <mergeCell ref="C3:N3"/>
    <mergeCell ref="C4:D4"/>
    <mergeCell ref="E4:F4"/>
    <mergeCell ref="G4:H4"/>
    <mergeCell ref="I4:J4"/>
    <mergeCell ref="K4:L4"/>
    <mergeCell ref="M4:N4"/>
  </mergeCells>
  <pageMargins left="0.45" right="0.45" top="0.5" bottom="0.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4"/>
  <sheetViews>
    <sheetView zoomScaleNormal="100" workbookViewId="0">
      <pane xSplit="2" ySplit="5" topLeftCell="C46" activePane="bottomRight" state="frozen"/>
      <selection pane="topRight" activeCell="C1" sqref="C1"/>
      <selection pane="bottomLeft" activeCell="A6" sqref="A6"/>
      <selection pane="bottomRight" activeCell="O61" sqref="O61"/>
    </sheetView>
  </sheetViews>
  <sheetFormatPr defaultColWidth="4.42578125" defaultRowHeight="13.5" x14ac:dyDescent="0.2"/>
  <cols>
    <col min="1" max="1" width="4.42578125" style="55"/>
    <col min="2" max="2" width="24.42578125" style="55" bestFit="1" customWidth="1"/>
    <col min="3" max="3" width="6.5703125" style="75" customWidth="1"/>
    <col min="4" max="4" width="8.7109375" style="75" bestFit="1" customWidth="1"/>
    <col min="5" max="5" width="8.5703125" style="75" customWidth="1"/>
    <col min="6" max="6" width="10.140625" style="75" bestFit="1" customWidth="1"/>
    <col min="7" max="7" width="10.5703125" style="75" bestFit="1" customWidth="1"/>
    <col min="8" max="8" width="11.28515625" style="75" bestFit="1" customWidth="1"/>
    <col min="9" max="9" width="6.85546875" style="75" bestFit="1" customWidth="1"/>
    <col min="10" max="10" width="8.28515625" style="75" bestFit="1" customWidth="1"/>
    <col min="11" max="11" width="7.42578125" style="75" customWidth="1"/>
    <col min="12" max="12" width="7.5703125" style="75" bestFit="1" customWidth="1"/>
    <col min="13" max="13" width="10.42578125" style="75" bestFit="1" customWidth="1"/>
    <col min="14" max="14" width="11.5703125" style="75" bestFit="1" customWidth="1"/>
    <col min="15" max="15" width="12" style="75" bestFit="1" customWidth="1"/>
    <col min="16" max="16" width="12.28515625" style="75" bestFit="1" customWidth="1"/>
    <col min="17" max="17" width="10.42578125" style="73" customWidth="1"/>
    <col min="18" max="18" width="16.7109375" style="75" bestFit="1" customWidth="1"/>
    <col min="19" max="19" width="6" style="55" bestFit="1" customWidth="1"/>
    <col min="20" max="20" width="8" style="55" bestFit="1" customWidth="1"/>
    <col min="21" max="16384" width="4.42578125" style="55"/>
  </cols>
  <sheetData>
    <row r="1" spans="1:20" ht="18.75" x14ac:dyDescent="0.2">
      <c r="A1" s="382" t="s">
        <v>321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</row>
    <row r="2" spans="1:20" x14ac:dyDescent="0.2">
      <c r="B2" s="72" t="s">
        <v>134</v>
      </c>
      <c r="K2" s="75" t="s">
        <v>142</v>
      </c>
      <c r="N2" s="76" t="s">
        <v>141</v>
      </c>
    </row>
    <row r="3" spans="1:20" ht="35.1" customHeight="1" x14ac:dyDescent="0.2">
      <c r="A3" s="383" t="s">
        <v>120</v>
      </c>
      <c r="B3" s="383" t="s">
        <v>100</v>
      </c>
      <c r="C3" s="386" t="s">
        <v>319</v>
      </c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8"/>
      <c r="Q3" s="381" t="s">
        <v>152</v>
      </c>
    </row>
    <row r="4" spans="1:20" ht="24.95" customHeight="1" x14ac:dyDescent="0.2">
      <c r="A4" s="383"/>
      <c r="B4" s="383"/>
      <c r="C4" s="386" t="s">
        <v>135</v>
      </c>
      <c r="D4" s="388"/>
      <c r="E4" s="386" t="s">
        <v>136</v>
      </c>
      <c r="F4" s="388"/>
      <c r="G4" s="386" t="s">
        <v>137</v>
      </c>
      <c r="H4" s="388"/>
      <c r="I4" s="386" t="s">
        <v>138</v>
      </c>
      <c r="J4" s="388"/>
      <c r="K4" s="386" t="s">
        <v>139</v>
      </c>
      <c r="L4" s="388"/>
      <c r="M4" s="386" t="s">
        <v>131</v>
      </c>
      <c r="N4" s="388"/>
      <c r="O4" s="386" t="s">
        <v>140</v>
      </c>
      <c r="P4" s="388"/>
      <c r="Q4" s="381"/>
    </row>
    <row r="5" spans="1:20" ht="15" customHeight="1" x14ac:dyDescent="0.2">
      <c r="A5" s="383"/>
      <c r="B5" s="383"/>
      <c r="C5" s="216" t="s">
        <v>221</v>
      </c>
      <c r="D5" s="216" t="s">
        <v>220</v>
      </c>
      <c r="E5" s="216" t="s">
        <v>221</v>
      </c>
      <c r="F5" s="216" t="s">
        <v>220</v>
      </c>
      <c r="G5" s="216" t="s">
        <v>221</v>
      </c>
      <c r="H5" s="216" t="s">
        <v>220</v>
      </c>
      <c r="I5" s="216" t="s">
        <v>221</v>
      </c>
      <c r="J5" s="216" t="s">
        <v>220</v>
      </c>
      <c r="K5" s="216" t="s">
        <v>221</v>
      </c>
      <c r="L5" s="216" t="s">
        <v>220</v>
      </c>
      <c r="M5" s="216" t="s">
        <v>221</v>
      </c>
      <c r="N5" s="216" t="s">
        <v>220</v>
      </c>
      <c r="O5" s="216" t="s">
        <v>221</v>
      </c>
      <c r="P5" s="216" t="s">
        <v>220</v>
      </c>
      <c r="Q5" s="381"/>
    </row>
    <row r="6" spans="1:20" ht="15" customHeight="1" x14ac:dyDescent="0.2">
      <c r="A6" s="53">
        <v>1</v>
      </c>
      <c r="B6" s="54" t="s">
        <v>55</v>
      </c>
      <c r="C6" s="68">
        <v>0</v>
      </c>
      <c r="D6" s="68">
        <v>0</v>
      </c>
      <c r="E6" s="68">
        <v>3074</v>
      </c>
      <c r="F6" s="68">
        <v>7973</v>
      </c>
      <c r="G6" s="68">
        <v>20138</v>
      </c>
      <c r="H6" s="68">
        <v>44748</v>
      </c>
      <c r="I6" s="68">
        <v>2</v>
      </c>
      <c r="J6" s="68">
        <v>21</v>
      </c>
      <c r="K6" s="68">
        <v>0</v>
      </c>
      <c r="L6" s="68">
        <v>0</v>
      </c>
      <c r="M6" s="68">
        <v>582</v>
      </c>
      <c r="N6" s="68">
        <v>150</v>
      </c>
      <c r="O6" s="68">
        <f>M6+K6+I6+G6+E6+C6+MSMEoutstanding_5!M6+OutstandingAgri_4!K6</f>
        <v>159018</v>
      </c>
      <c r="P6" s="68">
        <f>N6+L6+J6+H6+F6+D6+MSMEoutstanding_5!N6+OutstandingAgri_4!L6</f>
        <v>451077</v>
      </c>
      <c r="Q6" s="69">
        <f>P6*100/'CD Ratio_3(i)'!F6</f>
        <v>61.085042677749477</v>
      </c>
      <c r="T6" s="75"/>
    </row>
    <row r="7" spans="1:20" x14ac:dyDescent="0.2">
      <c r="A7" s="53">
        <v>2</v>
      </c>
      <c r="B7" s="54" t="s">
        <v>56</v>
      </c>
      <c r="C7" s="68">
        <v>1</v>
      </c>
      <c r="D7" s="68">
        <v>440</v>
      </c>
      <c r="E7" s="68">
        <v>149</v>
      </c>
      <c r="F7" s="68">
        <v>574.84</v>
      </c>
      <c r="G7" s="68">
        <v>1206</v>
      </c>
      <c r="H7" s="68">
        <v>10453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f>M7+K7+I7+G7+E7+C7+MSMEoutstanding_5!M7+OutstandingAgri_4!K7</f>
        <v>6941</v>
      </c>
      <c r="P7" s="68">
        <f>N7+L7+J7+H7+F7+D7+MSMEoutstanding_5!N7+OutstandingAgri_4!L7</f>
        <v>40162.58</v>
      </c>
      <c r="Q7" s="69">
        <f>P7*100/'CD Ratio_3(i)'!F7</f>
        <v>53.571785382484784</v>
      </c>
    </row>
    <row r="8" spans="1:20" x14ac:dyDescent="0.2">
      <c r="A8" s="53">
        <v>3</v>
      </c>
      <c r="B8" s="54" t="s">
        <v>57</v>
      </c>
      <c r="C8" s="68">
        <v>0</v>
      </c>
      <c r="D8" s="68">
        <v>0</v>
      </c>
      <c r="E8" s="68">
        <v>2505</v>
      </c>
      <c r="F8" s="68">
        <v>6747</v>
      </c>
      <c r="G8" s="68">
        <v>13706</v>
      </c>
      <c r="H8" s="68">
        <v>102527</v>
      </c>
      <c r="I8" s="68">
        <v>325</v>
      </c>
      <c r="J8" s="68">
        <v>539</v>
      </c>
      <c r="K8" s="68">
        <v>0</v>
      </c>
      <c r="L8" s="68">
        <v>0</v>
      </c>
      <c r="M8" s="68">
        <v>9615</v>
      </c>
      <c r="N8" s="68">
        <v>43509</v>
      </c>
      <c r="O8" s="68">
        <f>M8+K8+I8+G8+E8+C8+MSMEoutstanding_5!M8+OutstandingAgri_4!K8</f>
        <v>82377</v>
      </c>
      <c r="P8" s="68">
        <f>N8+L8+J8+H8+F8+D8+MSMEoutstanding_5!N8+OutstandingAgri_4!L8</f>
        <v>598810</v>
      </c>
      <c r="Q8" s="69">
        <f>P8*100/'CD Ratio_3(i)'!F8</f>
        <v>72.041366549447005</v>
      </c>
    </row>
    <row r="9" spans="1:20" x14ac:dyDescent="0.2">
      <c r="A9" s="53">
        <v>4</v>
      </c>
      <c r="B9" s="54" t="s">
        <v>58</v>
      </c>
      <c r="C9" s="68">
        <v>0</v>
      </c>
      <c r="D9" s="68">
        <v>0</v>
      </c>
      <c r="E9" s="68">
        <v>10069</v>
      </c>
      <c r="F9" s="68">
        <v>22133</v>
      </c>
      <c r="G9" s="68">
        <v>72938</v>
      </c>
      <c r="H9" s="68">
        <v>106854</v>
      </c>
      <c r="I9" s="68">
        <v>0</v>
      </c>
      <c r="J9" s="68">
        <v>0</v>
      </c>
      <c r="K9" s="68">
        <v>1</v>
      </c>
      <c r="L9" s="68">
        <v>5</v>
      </c>
      <c r="M9" s="68">
        <v>15</v>
      </c>
      <c r="N9" s="68">
        <v>22</v>
      </c>
      <c r="O9" s="68">
        <f>M9+K9+I9+G9+E9+C9+MSMEoutstanding_5!M9+OutstandingAgri_4!K9</f>
        <v>588314</v>
      </c>
      <c r="P9" s="68">
        <f>N9+L9+J9+H9+F9+D9+MSMEoutstanding_5!N9+OutstandingAgri_4!L9</f>
        <v>1365158</v>
      </c>
      <c r="Q9" s="69">
        <f>P9*100/'CD Ratio_3(i)'!F9</f>
        <v>72.463346548622582</v>
      </c>
    </row>
    <row r="10" spans="1:20" x14ac:dyDescent="0.2">
      <c r="A10" s="53">
        <v>5</v>
      </c>
      <c r="B10" s="54" t="s">
        <v>59</v>
      </c>
      <c r="C10" s="68">
        <v>8</v>
      </c>
      <c r="D10" s="68">
        <v>2079.34</v>
      </c>
      <c r="E10" s="68">
        <v>1274</v>
      </c>
      <c r="F10" s="68">
        <v>2659.52</v>
      </c>
      <c r="G10" s="68">
        <v>19765</v>
      </c>
      <c r="H10" s="68">
        <v>33575.980000000003</v>
      </c>
      <c r="I10" s="68">
        <v>9</v>
      </c>
      <c r="J10" s="68">
        <v>284.39999999999998</v>
      </c>
      <c r="K10" s="68">
        <v>2</v>
      </c>
      <c r="L10" s="68">
        <v>8.98</v>
      </c>
      <c r="M10" s="68">
        <v>5584</v>
      </c>
      <c r="N10" s="68">
        <v>3773.13</v>
      </c>
      <c r="O10" s="68">
        <f>M10+K10+I10+G10+E10+C10+MSMEoutstanding_5!M10+OutstandingAgri_4!K10</f>
        <v>90965</v>
      </c>
      <c r="P10" s="68">
        <f>N10+L10+J10+H10+F10+D10+MSMEoutstanding_5!N10+OutstandingAgri_4!L10</f>
        <v>224366</v>
      </c>
      <c r="Q10" s="69">
        <f>P10*100/'CD Ratio_3(i)'!F10</f>
        <v>72.24073591108278</v>
      </c>
    </row>
    <row r="11" spans="1:20" x14ac:dyDescent="0.2">
      <c r="A11" s="53">
        <v>6</v>
      </c>
      <c r="B11" s="54" t="s">
        <v>60</v>
      </c>
      <c r="C11" s="68">
        <v>0</v>
      </c>
      <c r="D11" s="68">
        <v>0</v>
      </c>
      <c r="E11" s="68">
        <v>2446</v>
      </c>
      <c r="F11" s="68">
        <v>6180</v>
      </c>
      <c r="G11" s="68">
        <v>8012</v>
      </c>
      <c r="H11" s="68">
        <v>64533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f>M11+K11+I11+G11+E11+C11+MSMEoutstanding_5!M11+OutstandingAgri_4!K11</f>
        <v>81803</v>
      </c>
      <c r="P11" s="68">
        <f>N11+L11+J11+H11+F11+D11+MSMEoutstanding_5!N11+OutstandingAgri_4!L11</f>
        <v>309841.68</v>
      </c>
      <c r="Q11" s="69">
        <f>P11*100/'CD Ratio_3(i)'!F11</f>
        <v>57.304131540010772</v>
      </c>
    </row>
    <row r="12" spans="1:20" x14ac:dyDescent="0.2">
      <c r="A12" s="53">
        <v>7</v>
      </c>
      <c r="B12" s="54" t="s">
        <v>61</v>
      </c>
      <c r="C12" s="68">
        <v>0</v>
      </c>
      <c r="D12" s="68">
        <v>0</v>
      </c>
      <c r="E12" s="68">
        <v>10936</v>
      </c>
      <c r="F12" s="68">
        <v>24839</v>
      </c>
      <c r="G12" s="68">
        <v>100152</v>
      </c>
      <c r="H12" s="68">
        <v>147681</v>
      </c>
      <c r="I12" s="68">
        <v>4</v>
      </c>
      <c r="J12" s="68">
        <v>54</v>
      </c>
      <c r="K12" s="68">
        <v>1</v>
      </c>
      <c r="L12" s="68">
        <v>78</v>
      </c>
      <c r="M12" s="68">
        <v>12</v>
      </c>
      <c r="N12" s="68">
        <v>419</v>
      </c>
      <c r="O12" s="68">
        <f>M12+K12+I12+G12+E12+C12+MSMEoutstanding_5!M12+OutstandingAgri_4!K12</f>
        <v>491755</v>
      </c>
      <c r="P12" s="68">
        <f>N12+L12+J12+H12+F12+D12+MSMEoutstanding_5!N12+OutstandingAgri_4!L12</f>
        <v>985981</v>
      </c>
      <c r="Q12" s="69">
        <f>P12*100/'CD Ratio_3(i)'!F12</f>
        <v>72.29007795894637</v>
      </c>
    </row>
    <row r="13" spans="1:20" x14ac:dyDescent="0.2">
      <c r="A13" s="53">
        <v>8</v>
      </c>
      <c r="B13" s="54" t="s">
        <v>48</v>
      </c>
      <c r="C13" s="68">
        <v>0</v>
      </c>
      <c r="D13" s="68">
        <v>0</v>
      </c>
      <c r="E13" s="68">
        <v>467</v>
      </c>
      <c r="F13" s="68">
        <v>1438</v>
      </c>
      <c r="G13" s="68">
        <v>1407</v>
      </c>
      <c r="H13" s="68">
        <v>14320</v>
      </c>
      <c r="I13" s="68">
        <v>0</v>
      </c>
      <c r="J13" s="68">
        <v>0</v>
      </c>
      <c r="K13" s="68">
        <v>0</v>
      </c>
      <c r="L13" s="68">
        <v>0</v>
      </c>
      <c r="M13" s="68">
        <v>20263</v>
      </c>
      <c r="N13" s="68">
        <v>9772</v>
      </c>
      <c r="O13" s="68">
        <f>M13+K13+I13+G13+E13+C13+MSMEoutstanding_5!M13+OutstandingAgri_4!K13</f>
        <v>41936</v>
      </c>
      <c r="P13" s="68">
        <f>N13+L13+J13+H13+F13+D13+MSMEoutstanding_5!N13+OutstandingAgri_4!L13</f>
        <v>94248</v>
      </c>
      <c r="Q13" s="69">
        <f>P13*100/'CD Ratio_3(i)'!F13</f>
        <v>28.994299461325244</v>
      </c>
    </row>
    <row r="14" spans="1:20" x14ac:dyDescent="0.2">
      <c r="A14" s="53">
        <v>9</v>
      </c>
      <c r="B14" s="54" t="s">
        <v>49</v>
      </c>
      <c r="C14" s="68">
        <v>0</v>
      </c>
      <c r="D14" s="68">
        <v>0</v>
      </c>
      <c r="E14" s="68">
        <v>716</v>
      </c>
      <c r="F14" s="68">
        <v>1742</v>
      </c>
      <c r="G14" s="68">
        <v>2395</v>
      </c>
      <c r="H14" s="68">
        <v>14489</v>
      </c>
      <c r="I14" s="68">
        <v>20</v>
      </c>
      <c r="J14" s="68">
        <v>28</v>
      </c>
      <c r="K14" s="68">
        <v>4</v>
      </c>
      <c r="L14" s="68">
        <v>277</v>
      </c>
      <c r="M14" s="68">
        <v>580</v>
      </c>
      <c r="N14" s="68">
        <v>78</v>
      </c>
      <c r="O14" s="68">
        <f>M14+K14+I14+G14+E14+C14+MSMEoutstanding_5!M14+OutstandingAgri_4!K14</f>
        <v>24161</v>
      </c>
      <c r="P14" s="68">
        <f>N14+L14+J14+H14+F14+D14+MSMEoutstanding_5!N14+OutstandingAgri_4!L14</f>
        <v>70014</v>
      </c>
      <c r="Q14" s="69">
        <f>P14*100/'CD Ratio_3(i)'!F14</f>
        <v>42.771529631688587</v>
      </c>
    </row>
    <row r="15" spans="1:20" x14ac:dyDescent="0.2">
      <c r="A15" s="53">
        <v>10</v>
      </c>
      <c r="B15" s="54" t="s">
        <v>81</v>
      </c>
      <c r="C15" s="68">
        <v>0</v>
      </c>
      <c r="D15" s="68">
        <v>0</v>
      </c>
      <c r="E15" s="68">
        <v>532</v>
      </c>
      <c r="F15" s="68">
        <v>1816</v>
      </c>
      <c r="G15" s="68">
        <v>5179</v>
      </c>
      <c r="H15" s="68">
        <v>38110</v>
      </c>
      <c r="I15" s="68">
        <v>6</v>
      </c>
      <c r="J15" s="68">
        <v>42</v>
      </c>
      <c r="K15" s="68">
        <v>0</v>
      </c>
      <c r="L15" s="68">
        <v>0</v>
      </c>
      <c r="M15" s="68">
        <v>24</v>
      </c>
      <c r="N15" s="68">
        <v>1</v>
      </c>
      <c r="O15" s="68">
        <f>M15+K15+I15+G15+E15+C15+MSMEoutstanding_5!M15+OutstandingAgri_4!K15</f>
        <v>56495</v>
      </c>
      <c r="P15" s="68">
        <f>N15+L15+J15+H15+F15+D15+MSMEoutstanding_5!N15+OutstandingAgri_4!L15</f>
        <v>211134</v>
      </c>
      <c r="Q15" s="69">
        <f>P15*100/'CD Ratio_3(i)'!F15</f>
        <v>51.962108962574106</v>
      </c>
    </row>
    <row r="16" spans="1:20" x14ac:dyDescent="0.2">
      <c r="A16" s="53">
        <v>11</v>
      </c>
      <c r="B16" s="54" t="s">
        <v>62</v>
      </c>
      <c r="C16" s="68">
        <v>0</v>
      </c>
      <c r="D16" s="68">
        <v>0</v>
      </c>
      <c r="E16" s="68">
        <v>166</v>
      </c>
      <c r="F16" s="68">
        <v>687.1</v>
      </c>
      <c r="G16" s="68">
        <v>601</v>
      </c>
      <c r="H16" s="68">
        <v>4325</v>
      </c>
      <c r="I16" s="68">
        <v>0</v>
      </c>
      <c r="J16" s="68">
        <v>0</v>
      </c>
      <c r="K16" s="68">
        <v>1</v>
      </c>
      <c r="L16" s="68">
        <v>8.9700000000000006</v>
      </c>
      <c r="M16" s="68">
        <v>412</v>
      </c>
      <c r="N16" s="68">
        <v>3475</v>
      </c>
      <c r="O16" s="68">
        <f>M16+K16+I16+G16+E16+C16+MSMEoutstanding_5!M16+OutstandingAgri_4!K16</f>
        <v>8770</v>
      </c>
      <c r="P16" s="68">
        <f>N16+L16+J16+H16+F16+D16+MSMEoutstanding_5!N16+OutstandingAgri_4!L16</f>
        <v>22258.07</v>
      </c>
      <c r="Q16" s="69">
        <f>P16*100/'CD Ratio_3(i)'!F16</f>
        <v>24.456189902849086</v>
      </c>
    </row>
    <row r="17" spans="1:18" x14ac:dyDescent="0.2">
      <c r="A17" s="53">
        <v>12</v>
      </c>
      <c r="B17" s="54" t="s">
        <v>63</v>
      </c>
      <c r="C17" s="68">
        <v>0</v>
      </c>
      <c r="D17" s="68">
        <v>0</v>
      </c>
      <c r="E17" s="68">
        <v>309</v>
      </c>
      <c r="F17" s="68">
        <v>901</v>
      </c>
      <c r="G17" s="68">
        <v>3347</v>
      </c>
      <c r="H17" s="68">
        <v>9794</v>
      </c>
      <c r="I17" s="68">
        <v>0</v>
      </c>
      <c r="J17" s="68">
        <v>0</v>
      </c>
      <c r="K17" s="68">
        <v>0</v>
      </c>
      <c r="L17" s="68">
        <v>0</v>
      </c>
      <c r="M17" s="68">
        <v>60</v>
      </c>
      <c r="N17" s="68">
        <v>226</v>
      </c>
      <c r="O17" s="68">
        <f>M17+K17+I17+G17+E17+C17+MSMEoutstanding_5!M17+OutstandingAgri_4!K17</f>
        <v>11146</v>
      </c>
      <c r="P17" s="68">
        <f>N17+L17+J17+H17+F17+D17+MSMEoutstanding_5!N17+OutstandingAgri_4!L17</f>
        <v>61734</v>
      </c>
      <c r="Q17" s="69">
        <f>P17*100/'CD Ratio_3(i)'!F17</f>
        <v>59.43333557970945</v>
      </c>
      <c r="R17" s="55"/>
    </row>
    <row r="18" spans="1:18" x14ac:dyDescent="0.2">
      <c r="A18" s="53">
        <v>13</v>
      </c>
      <c r="B18" s="54" t="s">
        <v>199</v>
      </c>
      <c r="C18" s="68">
        <v>1</v>
      </c>
      <c r="D18" s="68">
        <v>50</v>
      </c>
      <c r="E18" s="68">
        <v>1674</v>
      </c>
      <c r="F18" s="68">
        <v>4072.9</v>
      </c>
      <c r="G18" s="68">
        <v>6867</v>
      </c>
      <c r="H18" s="68">
        <v>22256.47</v>
      </c>
      <c r="I18" s="68">
        <v>8</v>
      </c>
      <c r="J18" s="68">
        <v>20.22</v>
      </c>
      <c r="K18" s="68">
        <v>6</v>
      </c>
      <c r="L18" s="68">
        <v>9.09</v>
      </c>
      <c r="M18" s="68">
        <v>179</v>
      </c>
      <c r="N18" s="68">
        <v>120.12</v>
      </c>
      <c r="O18" s="68">
        <f>M18+K18+I18+G18+E18+C18+MSMEoutstanding_5!M18+OutstandingAgri_4!K18</f>
        <v>28781</v>
      </c>
      <c r="P18" s="68">
        <f>N18+L18+J18+H18+F18+D18+MSMEoutstanding_5!N18+OutstandingAgri_4!L18</f>
        <v>138447.19</v>
      </c>
      <c r="Q18" s="69">
        <f>P18*100/'CD Ratio_3(i)'!F18</f>
        <v>55.248538068870964</v>
      </c>
      <c r="R18" s="55"/>
    </row>
    <row r="19" spans="1:18" x14ac:dyDescent="0.2">
      <c r="A19" s="53">
        <v>14</v>
      </c>
      <c r="B19" s="54" t="s">
        <v>200</v>
      </c>
      <c r="C19" s="68">
        <v>0</v>
      </c>
      <c r="D19" s="68">
        <v>0</v>
      </c>
      <c r="E19" s="68">
        <v>196</v>
      </c>
      <c r="F19" s="68">
        <v>676</v>
      </c>
      <c r="G19" s="68">
        <v>1351</v>
      </c>
      <c r="H19" s="68">
        <v>9749</v>
      </c>
      <c r="I19" s="68">
        <v>15</v>
      </c>
      <c r="J19" s="68">
        <v>348</v>
      </c>
      <c r="K19" s="68">
        <v>0</v>
      </c>
      <c r="L19" s="68">
        <v>0</v>
      </c>
      <c r="M19" s="68">
        <v>264</v>
      </c>
      <c r="N19" s="68">
        <v>619</v>
      </c>
      <c r="O19" s="68">
        <f>M19+K19+I19+G19+E19+C19+MSMEoutstanding_5!M19+OutstandingAgri_4!K19</f>
        <v>13687</v>
      </c>
      <c r="P19" s="68">
        <f>N19+L19+J19+H19+F19+D19+MSMEoutstanding_5!N19+OutstandingAgri_4!L19</f>
        <v>56724.21</v>
      </c>
      <c r="Q19" s="69">
        <f>P19*100/'CD Ratio_3(i)'!F19</f>
        <v>86.964309258435918</v>
      </c>
      <c r="R19" s="55"/>
    </row>
    <row r="20" spans="1:18" x14ac:dyDescent="0.2">
      <c r="A20" s="53">
        <v>15</v>
      </c>
      <c r="B20" s="54" t="s">
        <v>64</v>
      </c>
      <c r="C20" s="68">
        <v>2</v>
      </c>
      <c r="D20" s="68">
        <v>1474</v>
      </c>
      <c r="E20" s="68">
        <v>7433</v>
      </c>
      <c r="F20" s="68">
        <v>17719</v>
      </c>
      <c r="G20" s="68">
        <v>46408</v>
      </c>
      <c r="H20" s="68">
        <v>104895</v>
      </c>
      <c r="I20" s="68">
        <v>2</v>
      </c>
      <c r="J20" s="68">
        <v>19</v>
      </c>
      <c r="K20" s="68">
        <v>0</v>
      </c>
      <c r="L20" s="68">
        <v>0</v>
      </c>
      <c r="M20" s="68">
        <v>2979</v>
      </c>
      <c r="N20" s="68">
        <v>7636</v>
      </c>
      <c r="O20" s="68">
        <f>M20+K20+I20+G20+E20+C20+MSMEoutstanding_5!M20+OutstandingAgri_4!K20</f>
        <v>298494</v>
      </c>
      <c r="P20" s="68">
        <f>N20+L20+J20+H20+F20+D20+MSMEoutstanding_5!N20+OutstandingAgri_4!L20</f>
        <v>809119</v>
      </c>
      <c r="Q20" s="69">
        <f>P20*100/'CD Ratio_3(i)'!F20</f>
        <v>54.182595949023614</v>
      </c>
      <c r="R20" s="55"/>
    </row>
    <row r="21" spans="1:18" x14ac:dyDescent="0.2">
      <c r="A21" s="53">
        <v>16</v>
      </c>
      <c r="B21" s="54" t="s">
        <v>70</v>
      </c>
      <c r="C21" s="68">
        <v>26</v>
      </c>
      <c r="D21" s="68">
        <v>169</v>
      </c>
      <c r="E21" s="68">
        <v>24279</v>
      </c>
      <c r="F21" s="68">
        <v>55666</v>
      </c>
      <c r="G21" s="68">
        <v>235306</v>
      </c>
      <c r="H21" s="68">
        <v>769522</v>
      </c>
      <c r="I21" s="68">
        <v>289</v>
      </c>
      <c r="J21" s="68">
        <v>7013</v>
      </c>
      <c r="K21" s="68">
        <v>45</v>
      </c>
      <c r="L21" s="68">
        <v>44722</v>
      </c>
      <c r="M21" s="68">
        <v>0</v>
      </c>
      <c r="N21" s="68">
        <v>0</v>
      </c>
      <c r="O21" s="68">
        <f>M21+K21+I21+G21+E21+C21+MSMEoutstanding_5!M21+OutstandingAgri_4!K21</f>
        <v>1023252</v>
      </c>
      <c r="P21" s="68">
        <f>N21+L21+J21+H21+F21+D21+MSMEoutstanding_5!N21+OutstandingAgri_4!L21</f>
        <v>2673804</v>
      </c>
      <c r="Q21" s="69">
        <f>P21*100/'CD Ratio_3(i)'!F21</f>
        <v>48.664211437292003</v>
      </c>
      <c r="R21" s="55"/>
    </row>
    <row r="22" spans="1:18" x14ac:dyDescent="0.2">
      <c r="A22" s="53">
        <v>17</v>
      </c>
      <c r="B22" s="54" t="s">
        <v>65</v>
      </c>
      <c r="C22" s="68">
        <v>0</v>
      </c>
      <c r="D22" s="68">
        <v>0</v>
      </c>
      <c r="E22" s="68">
        <v>917</v>
      </c>
      <c r="F22" s="68">
        <v>2065</v>
      </c>
      <c r="G22" s="68">
        <v>7544</v>
      </c>
      <c r="H22" s="68">
        <v>16552</v>
      </c>
      <c r="I22" s="68">
        <v>0</v>
      </c>
      <c r="J22" s="68">
        <v>0</v>
      </c>
      <c r="K22" s="68">
        <v>0</v>
      </c>
      <c r="L22" s="68">
        <v>0</v>
      </c>
      <c r="M22" s="68">
        <v>580</v>
      </c>
      <c r="N22" s="68">
        <v>542</v>
      </c>
      <c r="O22" s="68">
        <f>M22+K22+I22+G22+E22+C22+MSMEoutstanding_5!M22+OutstandingAgri_4!K22</f>
        <v>32797</v>
      </c>
      <c r="P22" s="68">
        <f>N22+L22+J22+H22+F22+D22+MSMEoutstanding_5!N22+OutstandingAgri_4!L22</f>
        <v>71724</v>
      </c>
      <c r="Q22" s="69">
        <f>P22*100/'CD Ratio_3(i)'!F22</f>
        <v>44.773491975304786</v>
      </c>
      <c r="R22" s="55"/>
    </row>
    <row r="23" spans="1:18" x14ac:dyDescent="0.2">
      <c r="A23" s="53">
        <v>18</v>
      </c>
      <c r="B23" s="54" t="s">
        <v>201</v>
      </c>
      <c r="C23" s="68">
        <v>0</v>
      </c>
      <c r="D23" s="68">
        <v>0</v>
      </c>
      <c r="E23" s="68">
        <v>2544</v>
      </c>
      <c r="F23" s="68">
        <v>6286.47</v>
      </c>
      <c r="G23" s="68">
        <v>5072</v>
      </c>
      <c r="H23" s="68">
        <v>982</v>
      </c>
      <c r="I23" s="68">
        <v>0</v>
      </c>
      <c r="J23" s="68">
        <v>0</v>
      </c>
      <c r="K23" s="68">
        <v>0</v>
      </c>
      <c r="L23" s="68">
        <v>0</v>
      </c>
      <c r="M23" s="68">
        <v>5773</v>
      </c>
      <c r="N23" s="68">
        <v>17516.419999999998</v>
      </c>
      <c r="O23" s="68">
        <f>M23+K23+I23+G23+E23+C23+MSMEoutstanding_5!M23+OutstandingAgri_4!K23</f>
        <v>140886</v>
      </c>
      <c r="P23" s="68">
        <f>N23+L23+J23+H23+F23+D23+MSMEoutstanding_5!N23+OutstandingAgri_4!L23</f>
        <v>315862.96999999997</v>
      </c>
      <c r="Q23" s="69">
        <f>P23*100/'CD Ratio_3(i)'!F23</f>
        <v>64.191179638503769</v>
      </c>
      <c r="R23" s="55"/>
    </row>
    <row r="24" spans="1:18" x14ac:dyDescent="0.2">
      <c r="A24" s="53">
        <v>19</v>
      </c>
      <c r="B24" s="54" t="s">
        <v>66</v>
      </c>
      <c r="C24" s="68">
        <v>0</v>
      </c>
      <c r="D24" s="68">
        <v>0</v>
      </c>
      <c r="E24" s="68">
        <v>3629</v>
      </c>
      <c r="F24" s="68">
        <v>8617</v>
      </c>
      <c r="G24" s="68">
        <v>34923</v>
      </c>
      <c r="H24" s="68">
        <v>77680</v>
      </c>
      <c r="I24" s="68">
        <v>213</v>
      </c>
      <c r="J24" s="68">
        <v>3240</v>
      </c>
      <c r="K24" s="68">
        <v>2</v>
      </c>
      <c r="L24" s="68">
        <v>802</v>
      </c>
      <c r="M24" s="68">
        <v>15455</v>
      </c>
      <c r="N24" s="68">
        <v>3666</v>
      </c>
      <c r="O24" s="68">
        <f>M24+K24+I24+G24+E24+C24+MSMEoutstanding_5!M24+OutstandingAgri_4!K24</f>
        <v>226001</v>
      </c>
      <c r="P24" s="68">
        <f>N24+L24+J24+H24+F24+D24+MSMEoutstanding_5!N24+OutstandingAgri_4!L24</f>
        <v>675630</v>
      </c>
      <c r="Q24" s="69">
        <f>P24*100/'CD Ratio_3(i)'!F24</f>
        <v>51.447799858974108</v>
      </c>
      <c r="R24" s="55"/>
    </row>
    <row r="25" spans="1:18" x14ac:dyDescent="0.2">
      <c r="A25" s="53">
        <v>20</v>
      </c>
      <c r="B25" s="54" t="s">
        <v>67</v>
      </c>
      <c r="C25" s="68">
        <v>0</v>
      </c>
      <c r="D25" s="68">
        <v>0</v>
      </c>
      <c r="E25" s="68">
        <v>89</v>
      </c>
      <c r="F25" s="68">
        <v>262.14999999999998</v>
      </c>
      <c r="G25" s="68">
        <v>510</v>
      </c>
      <c r="H25" s="68">
        <v>4946.05</v>
      </c>
      <c r="I25" s="68">
        <v>0</v>
      </c>
      <c r="J25" s="68">
        <v>0</v>
      </c>
      <c r="K25" s="68">
        <v>0</v>
      </c>
      <c r="L25" s="68">
        <v>0</v>
      </c>
      <c r="M25" s="68">
        <v>24</v>
      </c>
      <c r="N25" s="68">
        <v>24.76</v>
      </c>
      <c r="O25" s="68">
        <f>M25+K25+I25+G25+E25+C25+MSMEoutstanding_5!M25+OutstandingAgri_4!K25</f>
        <v>2252</v>
      </c>
      <c r="P25" s="68">
        <f>N25+L25+J25+H25+F25+D25+MSMEoutstanding_5!N25+OutstandingAgri_4!L25</f>
        <v>12600.029999999999</v>
      </c>
      <c r="Q25" s="69">
        <f>P25*100/'CD Ratio_3(i)'!F25</f>
        <v>19.408847948982579</v>
      </c>
      <c r="R25" s="55"/>
    </row>
    <row r="26" spans="1:18" x14ac:dyDescent="0.2">
      <c r="A26" s="53">
        <v>21</v>
      </c>
      <c r="B26" s="54" t="s">
        <v>50</v>
      </c>
      <c r="C26" s="68">
        <v>0</v>
      </c>
      <c r="D26" s="68">
        <v>0</v>
      </c>
      <c r="E26" s="68">
        <v>456</v>
      </c>
      <c r="F26" s="68">
        <v>1142</v>
      </c>
      <c r="G26" s="68">
        <v>2126</v>
      </c>
      <c r="H26" s="68">
        <v>17097</v>
      </c>
      <c r="I26" s="68">
        <v>0</v>
      </c>
      <c r="J26" s="68">
        <v>0</v>
      </c>
      <c r="K26" s="68">
        <v>0</v>
      </c>
      <c r="L26" s="68">
        <v>0</v>
      </c>
      <c r="M26" s="68">
        <v>346</v>
      </c>
      <c r="N26" s="68">
        <v>399.76</v>
      </c>
      <c r="O26" s="68">
        <f>M26+K26+I26+G26+E26+C26+MSMEoutstanding_5!M26+OutstandingAgri_4!K26</f>
        <v>20933</v>
      </c>
      <c r="P26" s="68">
        <f>N26+L26+J26+H26+F26+D26+MSMEoutstanding_5!N26+OutstandingAgri_4!L26</f>
        <v>71936</v>
      </c>
      <c r="Q26" s="69">
        <f>P26*100/'CD Ratio_3(i)'!F26</f>
        <v>76.565942545740953</v>
      </c>
      <c r="R26" s="55"/>
    </row>
    <row r="27" spans="1:18" x14ac:dyDescent="0.2">
      <c r="A27" s="215"/>
      <c r="B27" s="191" t="s">
        <v>351</v>
      </c>
      <c r="C27" s="71">
        <f>SUM(C6:C26)</f>
        <v>38</v>
      </c>
      <c r="D27" s="71">
        <f t="shared" ref="D27:P27" si="0">SUM(D6:D26)</f>
        <v>4212.34</v>
      </c>
      <c r="E27" s="71">
        <f t="shared" si="0"/>
        <v>73860</v>
      </c>
      <c r="F27" s="71">
        <f t="shared" si="0"/>
        <v>174196.97999999998</v>
      </c>
      <c r="G27" s="71">
        <f t="shared" si="0"/>
        <v>588953</v>
      </c>
      <c r="H27" s="71">
        <f t="shared" si="0"/>
        <v>1615089.5</v>
      </c>
      <c r="I27" s="71">
        <f t="shared" si="0"/>
        <v>893</v>
      </c>
      <c r="J27" s="71">
        <f t="shared" si="0"/>
        <v>11608.619999999999</v>
      </c>
      <c r="K27" s="71">
        <f t="shared" si="0"/>
        <v>62</v>
      </c>
      <c r="L27" s="71">
        <f t="shared" si="0"/>
        <v>45911.040000000001</v>
      </c>
      <c r="M27" s="71">
        <f t="shared" si="0"/>
        <v>62747</v>
      </c>
      <c r="N27" s="71">
        <f t="shared" si="0"/>
        <v>91949.189999999988</v>
      </c>
      <c r="O27" s="71">
        <f t="shared" si="0"/>
        <v>3430764</v>
      </c>
      <c r="P27" s="71">
        <f t="shared" si="0"/>
        <v>9260631.7300000004</v>
      </c>
      <c r="Q27" s="66">
        <f>P27*100/'CD Ratio_3(i)'!F27</f>
        <v>56.947867163663162</v>
      </c>
      <c r="R27" s="55"/>
    </row>
    <row r="28" spans="1:18" x14ac:dyDescent="0.2">
      <c r="A28" s="53">
        <v>22</v>
      </c>
      <c r="B28" s="54" t="s">
        <v>47</v>
      </c>
      <c r="C28" s="68">
        <v>0</v>
      </c>
      <c r="D28" s="68">
        <v>0</v>
      </c>
      <c r="E28" s="68">
        <v>439</v>
      </c>
      <c r="F28" s="68">
        <v>1984</v>
      </c>
      <c r="G28" s="68">
        <v>6795</v>
      </c>
      <c r="H28" s="68">
        <v>67943</v>
      </c>
      <c r="I28" s="68">
        <v>0</v>
      </c>
      <c r="J28" s="68">
        <v>0</v>
      </c>
      <c r="K28" s="68">
        <v>0</v>
      </c>
      <c r="L28" s="68">
        <v>0</v>
      </c>
      <c r="M28" s="68">
        <v>47574</v>
      </c>
      <c r="N28" s="68">
        <v>3688</v>
      </c>
      <c r="O28" s="68">
        <f>M28+K28+I28+G28+E28+C28+MSMEoutstanding_5!M28+OutstandingAgri_4!K28</f>
        <v>172514</v>
      </c>
      <c r="P28" s="68">
        <f>N28+L28+J28+H28+F28+D28+MSMEoutstanding_5!N28+OutstandingAgri_4!L28</f>
        <v>321462</v>
      </c>
      <c r="Q28" s="69">
        <f>P28*100/'CD Ratio_3(i)'!F28</f>
        <v>51.300026929713447</v>
      </c>
      <c r="R28" s="55"/>
    </row>
    <row r="29" spans="1:18" x14ac:dyDescent="0.2">
      <c r="A29" s="53">
        <v>23</v>
      </c>
      <c r="B29" s="54" t="s">
        <v>202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16</v>
      </c>
      <c r="N29" s="68">
        <v>1</v>
      </c>
      <c r="O29" s="68">
        <f>M29+K29+I29+G29+E29+C29+MSMEoutstanding_5!M29+OutstandingAgri_4!K29</f>
        <v>23064</v>
      </c>
      <c r="P29" s="68">
        <f>N29+L29+J29+H29+F29+D29+MSMEoutstanding_5!N29+OutstandingAgri_4!L29</f>
        <v>9934.7799999999988</v>
      </c>
      <c r="Q29" s="69">
        <f>P29*100/'CD Ratio_3(i)'!F29</f>
        <v>17.040739332320985</v>
      </c>
      <c r="R29" s="55"/>
    </row>
    <row r="30" spans="1:18" x14ac:dyDescent="0.2">
      <c r="A30" s="53">
        <v>24</v>
      </c>
      <c r="B30" s="54" t="s">
        <v>203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89</v>
      </c>
      <c r="N30" s="68">
        <v>553</v>
      </c>
      <c r="O30" s="68">
        <f>M30+K30+I30+G30+E30+C30+MSMEoutstanding_5!M30+OutstandingAgri_4!K30</f>
        <v>146</v>
      </c>
      <c r="P30" s="68">
        <f>N30+L30+J30+H30+F30+D30+MSMEoutstanding_5!N30+OutstandingAgri_4!L30</f>
        <v>704.76</v>
      </c>
      <c r="Q30" s="69">
        <f>P30*100/'CD Ratio_3(i)'!F30</f>
        <v>99.965957446808517</v>
      </c>
      <c r="R30" s="55"/>
    </row>
    <row r="31" spans="1:18" x14ac:dyDescent="0.2">
      <c r="A31" s="53">
        <v>25</v>
      </c>
      <c r="B31" s="54" t="s">
        <v>51</v>
      </c>
      <c r="C31" s="68">
        <v>0</v>
      </c>
      <c r="D31" s="68">
        <v>0</v>
      </c>
      <c r="E31" s="68">
        <v>1</v>
      </c>
      <c r="F31" s="68">
        <v>5.54</v>
      </c>
      <c r="G31" s="68">
        <v>35</v>
      </c>
      <c r="H31" s="68">
        <v>276.58999999999997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f>M31+K31+I31+G31+E31+C31+MSMEoutstanding_5!M31+OutstandingAgri_4!K31</f>
        <v>150</v>
      </c>
      <c r="P31" s="68">
        <f>N31+L31+J31+H31+F31+D31+MSMEoutstanding_5!N31+OutstandingAgri_4!L31</f>
        <v>5261.48</v>
      </c>
      <c r="Q31" s="69">
        <f>P31*100/'CD Ratio_3(i)'!F31</f>
        <v>56.548664386727054</v>
      </c>
      <c r="R31" s="55"/>
    </row>
    <row r="32" spans="1:18" x14ac:dyDescent="0.2">
      <c r="A32" s="53">
        <v>26</v>
      </c>
      <c r="B32" s="54" t="s">
        <v>204</v>
      </c>
      <c r="C32" s="68">
        <v>0</v>
      </c>
      <c r="D32" s="68">
        <v>0</v>
      </c>
      <c r="E32" s="68">
        <v>1</v>
      </c>
      <c r="F32" s="68">
        <v>1.8633</v>
      </c>
      <c r="G32" s="68">
        <v>399</v>
      </c>
      <c r="H32" s="68">
        <v>1839.8624540000003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f>M32+K32+I32+G32+E32+C32+MSMEoutstanding_5!M32+OutstandingAgri_4!K32</f>
        <v>31105</v>
      </c>
      <c r="P32" s="68">
        <f>N32+L32+J32+H32+F32+D32+MSMEoutstanding_5!N32+OutstandingAgri_4!L32</f>
        <v>51220.340181500011</v>
      </c>
      <c r="Q32" s="69">
        <f>P32*100/'CD Ratio_3(i)'!F32</f>
        <v>86.128900385925633</v>
      </c>
      <c r="R32" s="55"/>
    </row>
    <row r="33" spans="1:17" s="55" customFormat="1" x14ac:dyDescent="0.2">
      <c r="A33" s="53">
        <v>27</v>
      </c>
      <c r="B33" s="54" t="s">
        <v>205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25</v>
      </c>
      <c r="N33" s="68">
        <v>40</v>
      </c>
      <c r="O33" s="68">
        <f>M33+K33+I33+G33+E33+C33+MSMEoutstanding_5!M33+OutstandingAgri_4!K33</f>
        <v>25</v>
      </c>
      <c r="P33" s="68">
        <f>N33+L33+J33+H33+F33+D33+MSMEoutstanding_5!N33+OutstandingAgri_4!L33</f>
        <v>40</v>
      </c>
      <c r="Q33" s="69">
        <f>P33*100/'CD Ratio_3(i)'!F33</f>
        <v>100</v>
      </c>
    </row>
    <row r="34" spans="1:17" s="55" customFormat="1" x14ac:dyDescent="0.2">
      <c r="A34" s="53">
        <v>28</v>
      </c>
      <c r="B34" s="54" t="s">
        <v>206</v>
      </c>
      <c r="C34" s="68">
        <v>0</v>
      </c>
      <c r="D34" s="68">
        <v>0</v>
      </c>
      <c r="E34" s="68">
        <v>14</v>
      </c>
      <c r="F34" s="68">
        <v>28</v>
      </c>
      <c r="G34" s="68">
        <v>141</v>
      </c>
      <c r="H34" s="68">
        <v>917</v>
      </c>
      <c r="I34" s="68">
        <v>0</v>
      </c>
      <c r="J34" s="68">
        <v>0</v>
      </c>
      <c r="K34" s="68">
        <v>0</v>
      </c>
      <c r="L34" s="68">
        <v>0</v>
      </c>
      <c r="M34" s="68">
        <v>18</v>
      </c>
      <c r="N34" s="68">
        <v>6</v>
      </c>
      <c r="O34" s="68">
        <f>M34+K34+I34+G34+E34+C34+MSMEoutstanding_5!M34+OutstandingAgri_4!K34</f>
        <v>3375</v>
      </c>
      <c r="P34" s="68">
        <f>N34+L34+J34+H34+F34+D34+MSMEoutstanding_5!N34+OutstandingAgri_4!L34</f>
        <v>10286</v>
      </c>
      <c r="Q34" s="69">
        <f>P34*100/'CD Ratio_3(i)'!F34</f>
        <v>47.821842019619694</v>
      </c>
    </row>
    <row r="35" spans="1:17" s="55" customFormat="1" x14ac:dyDescent="0.2">
      <c r="A35" s="53">
        <v>29</v>
      </c>
      <c r="B35" s="54" t="s">
        <v>71</v>
      </c>
      <c r="C35" s="68">
        <v>0</v>
      </c>
      <c r="D35" s="68">
        <v>0</v>
      </c>
      <c r="E35" s="68">
        <v>1466</v>
      </c>
      <c r="F35" s="68">
        <v>2893</v>
      </c>
      <c r="G35" s="68">
        <v>11052</v>
      </c>
      <c r="H35" s="68">
        <v>71158</v>
      </c>
      <c r="I35" s="68">
        <v>6</v>
      </c>
      <c r="J35" s="68">
        <v>200</v>
      </c>
      <c r="K35" s="68">
        <v>1</v>
      </c>
      <c r="L35" s="68">
        <v>7</v>
      </c>
      <c r="M35" s="68">
        <v>1324</v>
      </c>
      <c r="N35" s="68">
        <v>169</v>
      </c>
      <c r="O35" s="68">
        <f>M35+K35+I35+G35+E35+C35+MSMEoutstanding_5!M35+OutstandingAgri_4!K35</f>
        <v>307057</v>
      </c>
      <c r="P35" s="68">
        <f>N35+L35+J35+H35+F35+D35+MSMEoutstanding_5!N35+OutstandingAgri_4!L35</f>
        <v>752927</v>
      </c>
      <c r="Q35" s="69">
        <f>P35*100/'CD Ratio_3(i)'!F35</f>
        <v>56.037531668368544</v>
      </c>
    </row>
    <row r="36" spans="1:17" s="55" customFormat="1" x14ac:dyDescent="0.2">
      <c r="A36" s="53">
        <v>30</v>
      </c>
      <c r="B36" s="54" t="s">
        <v>72</v>
      </c>
      <c r="C36" s="68">
        <v>0</v>
      </c>
      <c r="D36" s="68">
        <v>0</v>
      </c>
      <c r="E36" s="68">
        <v>35</v>
      </c>
      <c r="F36" s="68">
        <v>84</v>
      </c>
      <c r="G36" s="68">
        <v>5466</v>
      </c>
      <c r="H36" s="68">
        <v>18767</v>
      </c>
      <c r="I36" s="68">
        <v>0</v>
      </c>
      <c r="J36" s="68">
        <v>0</v>
      </c>
      <c r="K36" s="68">
        <v>2</v>
      </c>
      <c r="L36" s="68">
        <v>1926</v>
      </c>
      <c r="M36" s="68">
        <v>0</v>
      </c>
      <c r="N36" s="68">
        <v>0</v>
      </c>
      <c r="O36" s="68">
        <f>M36+K36+I36+G36+E36+C36+MSMEoutstanding_5!M36+OutstandingAgri_4!K36</f>
        <v>156231</v>
      </c>
      <c r="P36" s="68">
        <f>N36+L36+J36+H36+F36+D36+MSMEoutstanding_5!N36+OutstandingAgri_4!L36</f>
        <v>586805.73</v>
      </c>
      <c r="Q36" s="69">
        <f>P36*100/'CD Ratio_3(i)'!F36</f>
        <v>51.524624477794731</v>
      </c>
    </row>
    <row r="37" spans="1:17" s="55" customFormat="1" x14ac:dyDescent="0.2">
      <c r="A37" s="53">
        <v>31</v>
      </c>
      <c r="B37" s="54" t="s">
        <v>207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21</v>
      </c>
      <c r="N37" s="68">
        <v>3.87</v>
      </c>
      <c r="O37" s="68">
        <f>M37+K37+I37+G37+E37+C37+MSMEoutstanding_5!M37+OutstandingAgri_4!K37</f>
        <v>110727</v>
      </c>
      <c r="P37" s="68">
        <f>N37+L37+J37+H37+F37+D37+MSMEoutstanding_5!N37+OutstandingAgri_4!L37</f>
        <v>20981.38</v>
      </c>
      <c r="Q37" s="69">
        <f>P37*100/'CD Ratio_3(i)'!F37</f>
        <v>94.312833702978153</v>
      </c>
    </row>
    <row r="38" spans="1:17" s="55" customFormat="1" x14ac:dyDescent="0.2">
      <c r="A38" s="53">
        <v>32</v>
      </c>
      <c r="B38" s="54" t="s">
        <v>208</v>
      </c>
      <c r="C38" s="68">
        <v>0</v>
      </c>
      <c r="D38" s="68">
        <v>0</v>
      </c>
      <c r="E38" s="68">
        <v>0</v>
      </c>
      <c r="F38" s="68">
        <v>0</v>
      </c>
      <c r="G38" s="68">
        <v>1</v>
      </c>
      <c r="H38" s="68">
        <v>0.91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f>M38+K38+I38+G38+E38+C38+MSMEoutstanding_5!M38+OutstandingAgri_4!K38</f>
        <v>60013</v>
      </c>
      <c r="P38" s="68">
        <f>N38+L38+J38+H38+F38+D38+MSMEoutstanding_5!N38+OutstandingAgri_4!L38</f>
        <v>164034.49</v>
      </c>
      <c r="Q38" s="69">
        <f>P38*100/'CD Ratio_3(i)'!F38</f>
        <v>56.159078226157099</v>
      </c>
    </row>
    <row r="39" spans="1:17" s="55" customFormat="1" x14ac:dyDescent="0.2">
      <c r="A39" s="53">
        <v>33</v>
      </c>
      <c r="B39" s="54" t="s">
        <v>209</v>
      </c>
      <c r="C39" s="68">
        <v>0</v>
      </c>
      <c r="D39" s="68">
        <v>0</v>
      </c>
      <c r="E39" s="68">
        <v>11</v>
      </c>
      <c r="F39" s="68">
        <v>35</v>
      </c>
      <c r="G39" s="68">
        <v>84</v>
      </c>
      <c r="H39" s="68">
        <v>960</v>
      </c>
      <c r="I39" s="68">
        <v>0</v>
      </c>
      <c r="J39" s="68">
        <v>0</v>
      </c>
      <c r="K39" s="68">
        <v>0</v>
      </c>
      <c r="L39" s="68">
        <v>0</v>
      </c>
      <c r="M39" s="68">
        <v>22</v>
      </c>
      <c r="N39" s="68">
        <v>207</v>
      </c>
      <c r="O39" s="68">
        <f>M39+K39+I39+G39+E39+C39+MSMEoutstanding_5!M39+OutstandingAgri_4!K39</f>
        <v>376</v>
      </c>
      <c r="P39" s="68">
        <f>N39+L39+J39+H39+F39+D39+MSMEoutstanding_5!N39+OutstandingAgri_4!L39</f>
        <v>2096</v>
      </c>
      <c r="Q39" s="69">
        <f>P39*100/'CD Ratio_3(i)'!F39</f>
        <v>63.824604141291111</v>
      </c>
    </row>
    <row r="40" spans="1:17" s="55" customFormat="1" x14ac:dyDescent="0.2">
      <c r="A40" s="53">
        <v>34</v>
      </c>
      <c r="B40" s="54" t="s">
        <v>210</v>
      </c>
      <c r="C40" s="68">
        <v>0</v>
      </c>
      <c r="D40" s="68">
        <v>0</v>
      </c>
      <c r="E40" s="68">
        <v>11</v>
      </c>
      <c r="F40" s="68">
        <v>35.5</v>
      </c>
      <c r="G40" s="68">
        <v>151</v>
      </c>
      <c r="H40" s="68">
        <v>1438.34</v>
      </c>
      <c r="I40" s="68">
        <v>0</v>
      </c>
      <c r="J40" s="68">
        <v>0</v>
      </c>
      <c r="K40" s="68">
        <v>0</v>
      </c>
      <c r="L40" s="68">
        <v>0</v>
      </c>
      <c r="M40" s="68">
        <v>1934</v>
      </c>
      <c r="N40" s="68">
        <v>10068.700000000001</v>
      </c>
      <c r="O40" s="68">
        <f>M40+K40+I40+G40+E40+C40+MSMEoutstanding_5!M40+OutstandingAgri_4!K40</f>
        <v>3805</v>
      </c>
      <c r="P40" s="68">
        <f>N40+L40+J40+H40+F40+D40+MSMEoutstanding_5!N40+OutstandingAgri_4!L40</f>
        <v>26695.15</v>
      </c>
      <c r="Q40" s="69">
        <f>P40*100/'CD Ratio_3(i)'!F40</f>
        <v>72.076977076977073</v>
      </c>
    </row>
    <row r="41" spans="1:17" s="55" customFormat="1" x14ac:dyDescent="0.2">
      <c r="A41" s="53">
        <v>35</v>
      </c>
      <c r="B41" s="54" t="s">
        <v>211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f>M41+K41+I41+G41+E41+C41+MSMEoutstanding_5!M41+OutstandingAgri_4!K41</f>
        <v>1588</v>
      </c>
      <c r="P41" s="68">
        <f>N41+L41+J41+H41+F41+D41+MSMEoutstanding_5!N41+OutstandingAgri_4!L41</f>
        <v>8980</v>
      </c>
      <c r="Q41" s="69">
        <f>P41*100/'CD Ratio_3(i)'!F41</f>
        <v>99.99554585541847</v>
      </c>
    </row>
    <row r="42" spans="1:17" s="55" customFormat="1" x14ac:dyDescent="0.2">
      <c r="A42" s="53">
        <v>36</v>
      </c>
      <c r="B42" s="54" t="s">
        <v>73</v>
      </c>
      <c r="C42" s="68">
        <v>0</v>
      </c>
      <c r="D42" s="68">
        <v>0</v>
      </c>
      <c r="E42" s="68">
        <v>1</v>
      </c>
      <c r="F42" s="68">
        <v>5</v>
      </c>
      <c r="G42" s="68">
        <v>144</v>
      </c>
      <c r="H42" s="68">
        <v>743</v>
      </c>
      <c r="I42" s="68">
        <v>0</v>
      </c>
      <c r="J42" s="68">
        <v>0</v>
      </c>
      <c r="K42" s="68">
        <v>2</v>
      </c>
      <c r="L42" s="68">
        <v>8</v>
      </c>
      <c r="M42" s="68">
        <v>120</v>
      </c>
      <c r="N42" s="68">
        <v>1469</v>
      </c>
      <c r="O42" s="68">
        <f>M42+K42+I42+G42+E42+C42+MSMEoutstanding_5!M42+OutstandingAgri_4!K42</f>
        <v>39397</v>
      </c>
      <c r="P42" s="68">
        <f>N42+L42+J42+H42+F42+D42+MSMEoutstanding_5!N42+OutstandingAgri_4!L42</f>
        <v>175607</v>
      </c>
      <c r="Q42" s="69">
        <f>P42*100/'CD Ratio_3(i)'!F42</f>
        <v>67.564541572082646</v>
      </c>
    </row>
    <row r="43" spans="1:17" s="55" customFormat="1" x14ac:dyDescent="0.2">
      <c r="A43" s="53">
        <v>37</v>
      </c>
      <c r="B43" s="54" t="s">
        <v>212</v>
      </c>
      <c r="C43" s="68">
        <v>0</v>
      </c>
      <c r="D43" s="68">
        <v>0</v>
      </c>
      <c r="E43" s="68">
        <v>0</v>
      </c>
      <c r="F43" s="68">
        <v>0</v>
      </c>
      <c r="G43" s="68">
        <v>10</v>
      </c>
      <c r="H43" s="68">
        <v>87</v>
      </c>
      <c r="I43" s="68">
        <v>0</v>
      </c>
      <c r="J43" s="68">
        <v>0</v>
      </c>
      <c r="K43" s="68">
        <v>0</v>
      </c>
      <c r="L43" s="68">
        <v>0</v>
      </c>
      <c r="M43" s="68">
        <v>190</v>
      </c>
      <c r="N43" s="68">
        <v>1527</v>
      </c>
      <c r="O43" s="68">
        <f>M43+K43+I43+G43+E43+C43+MSMEoutstanding_5!M43+OutstandingAgri_4!K43</f>
        <v>203</v>
      </c>
      <c r="P43" s="68">
        <f>N43+L43+J43+H43+F43+D43+MSMEoutstanding_5!N43+OutstandingAgri_4!L43</f>
        <v>1866</v>
      </c>
      <c r="Q43" s="69">
        <f>P43*100/'CD Ratio_3(i)'!F43</f>
        <v>36.044040950357349</v>
      </c>
    </row>
    <row r="44" spans="1:17" s="55" customFormat="1" x14ac:dyDescent="0.2">
      <c r="A44" s="53">
        <v>38</v>
      </c>
      <c r="B44" s="54" t="s">
        <v>213</v>
      </c>
      <c r="C44" s="68">
        <v>0</v>
      </c>
      <c r="D44" s="68">
        <v>0</v>
      </c>
      <c r="E44" s="68">
        <v>740</v>
      </c>
      <c r="F44" s="68">
        <v>80</v>
      </c>
      <c r="G44" s="68">
        <v>412</v>
      </c>
      <c r="H44" s="68">
        <v>61</v>
      </c>
      <c r="I44" s="68">
        <v>0</v>
      </c>
      <c r="J44" s="68">
        <v>0</v>
      </c>
      <c r="K44" s="68">
        <v>0</v>
      </c>
      <c r="L44" s="68">
        <v>0</v>
      </c>
      <c r="M44" s="68">
        <v>119910</v>
      </c>
      <c r="N44" s="68">
        <v>13360</v>
      </c>
      <c r="O44" s="68">
        <f>M44+K44+I44+G44+E44+C44+MSMEoutstanding_5!M44+OutstandingAgri_4!K44</f>
        <v>171411</v>
      </c>
      <c r="P44" s="68">
        <f>N44+L44+J44+H44+F44+D44+MSMEoutstanding_5!N44+OutstandingAgri_4!L44</f>
        <v>60689</v>
      </c>
      <c r="Q44" s="69">
        <f>P44*100/'CD Ratio_3(i)'!F44</f>
        <v>87.318533012963471</v>
      </c>
    </row>
    <row r="45" spans="1:17" s="55" customFormat="1" x14ac:dyDescent="0.2">
      <c r="A45" s="53">
        <v>39</v>
      </c>
      <c r="B45" s="54" t="s">
        <v>214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f>M45+K45+I45+G45+E45+C45+MSMEoutstanding_5!M45+OutstandingAgri_4!K45</f>
        <v>168</v>
      </c>
      <c r="P45" s="68">
        <f>N45+L45+J45+H45+F45+D45+MSMEoutstanding_5!N45+OutstandingAgri_4!L45</f>
        <v>5069.5</v>
      </c>
      <c r="Q45" s="69">
        <f>P45*100/'CD Ratio_3(i)'!F45</f>
        <v>86.53977466712189</v>
      </c>
    </row>
    <row r="46" spans="1:17" s="55" customFormat="1" x14ac:dyDescent="0.2">
      <c r="A46" s="53">
        <v>40</v>
      </c>
      <c r="B46" s="54" t="s">
        <v>77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121</v>
      </c>
      <c r="N46" s="68">
        <v>1924</v>
      </c>
      <c r="O46" s="68">
        <f>M46+K46+I46+G46+E46+C46+MSMEoutstanding_5!M46+OutstandingAgri_4!K46</f>
        <v>121</v>
      </c>
      <c r="P46" s="68">
        <f>N46+L46+J46+H46+F46+D46+MSMEoutstanding_5!N46+OutstandingAgri_4!L46</f>
        <v>1924</v>
      </c>
      <c r="Q46" s="69">
        <f>P46*100/'CD Ratio_3(i)'!F46</f>
        <v>100</v>
      </c>
    </row>
    <row r="47" spans="1:17" s="55" customFormat="1" x14ac:dyDescent="0.2">
      <c r="A47" s="53">
        <v>41</v>
      </c>
      <c r="B47" s="54" t="s">
        <v>215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f>M47+K47+I47+G47+E47+C47+MSMEoutstanding_5!M47+OutstandingAgri_4!K47</f>
        <v>729</v>
      </c>
      <c r="P47" s="68">
        <f>N47+L47+J47+H47+F47+D47+MSMEoutstanding_5!N47+OutstandingAgri_4!L47</f>
        <v>4329</v>
      </c>
      <c r="Q47" s="69">
        <f>P47*100/'CD Ratio_3(i)'!F47</f>
        <v>100</v>
      </c>
    </row>
    <row r="48" spans="1:17" s="55" customFormat="1" x14ac:dyDescent="0.2">
      <c r="A48" s="53">
        <v>42</v>
      </c>
      <c r="B48" s="54" t="s">
        <v>76</v>
      </c>
      <c r="C48" s="68">
        <v>0</v>
      </c>
      <c r="D48" s="68">
        <v>0</v>
      </c>
      <c r="E48" s="68">
        <v>0</v>
      </c>
      <c r="F48" s="68">
        <v>0</v>
      </c>
      <c r="G48" s="68">
        <v>149</v>
      </c>
      <c r="H48" s="68">
        <v>875</v>
      </c>
      <c r="I48" s="68">
        <v>0</v>
      </c>
      <c r="J48" s="68">
        <v>0</v>
      </c>
      <c r="K48" s="68">
        <v>0</v>
      </c>
      <c r="L48" s="68">
        <v>0</v>
      </c>
      <c r="M48" s="68">
        <v>1017</v>
      </c>
      <c r="N48" s="68">
        <v>213</v>
      </c>
      <c r="O48" s="68">
        <f>M48+K48+I48+G48+E48+C48+MSMEoutstanding_5!M48+OutstandingAgri_4!K48</f>
        <v>29092</v>
      </c>
      <c r="P48" s="68">
        <f>N48+L48+J48+H48+F48+D48+MSMEoutstanding_5!N48+OutstandingAgri_4!L48</f>
        <v>73420</v>
      </c>
      <c r="Q48" s="69">
        <f>P48*100/'CD Ratio_3(i)'!F48</f>
        <v>79.50878256914514</v>
      </c>
    </row>
    <row r="49" spans="1:17" s="55" customFormat="1" x14ac:dyDescent="0.2">
      <c r="A49" s="215"/>
      <c r="B49" s="191" t="s">
        <v>313</v>
      </c>
      <c r="C49" s="71">
        <f>SUM(C28:C48)</f>
        <v>0</v>
      </c>
      <c r="D49" s="71">
        <f t="shared" ref="D49:P49" si="1">SUM(D28:D48)</f>
        <v>0</v>
      </c>
      <c r="E49" s="71">
        <f t="shared" si="1"/>
        <v>2719</v>
      </c>
      <c r="F49" s="71">
        <f t="shared" si="1"/>
        <v>5151.9032999999999</v>
      </c>
      <c r="G49" s="71">
        <f t="shared" si="1"/>
        <v>24839</v>
      </c>
      <c r="H49" s="71">
        <f t="shared" si="1"/>
        <v>165066.70245400001</v>
      </c>
      <c r="I49" s="71">
        <f t="shared" si="1"/>
        <v>6</v>
      </c>
      <c r="J49" s="71">
        <f t="shared" si="1"/>
        <v>200</v>
      </c>
      <c r="K49" s="71">
        <f t="shared" si="1"/>
        <v>5</v>
      </c>
      <c r="L49" s="71">
        <f t="shared" si="1"/>
        <v>1941</v>
      </c>
      <c r="M49" s="71">
        <f t="shared" si="1"/>
        <v>172381</v>
      </c>
      <c r="N49" s="71">
        <f t="shared" si="1"/>
        <v>33229.57</v>
      </c>
      <c r="O49" s="71">
        <f t="shared" si="1"/>
        <v>1111297</v>
      </c>
      <c r="P49" s="71">
        <f t="shared" si="1"/>
        <v>2284333.6101814997</v>
      </c>
      <c r="Q49" s="66">
        <f>P49*100/'CD Ratio_3(i)'!F49</f>
        <v>56.248647320943199</v>
      </c>
    </row>
    <row r="50" spans="1:17" s="55" customFormat="1" x14ac:dyDescent="0.2">
      <c r="A50" s="53">
        <v>43</v>
      </c>
      <c r="B50" s="54" t="s">
        <v>46</v>
      </c>
      <c r="C50" s="68">
        <v>0</v>
      </c>
      <c r="D50" s="68">
        <v>0</v>
      </c>
      <c r="E50" s="68">
        <v>1178</v>
      </c>
      <c r="F50" s="68">
        <v>2855</v>
      </c>
      <c r="G50" s="68">
        <v>149640</v>
      </c>
      <c r="H50" s="68">
        <v>77255</v>
      </c>
      <c r="I50" s="68">
        <v>0</v>
      </c>
      <c r="J50" s="68">
        <v>0</v>
      </c>
      <c r="K50" s="68">
        <v>72</v>
      </c>
      <c r="L50" s="68">
        <v>14</v>
      </c>
      <c r="M50" s="68">
        <v>12814</v>
      </c>
      <c r="N50" s="68">
        <v>3057</v>
      </c>
      <c r="O50" s="68">
        <f>M50+K50+I50+G50+E50+C50+MSMEoutstanding_5!M50+OutstandingAgri_4!K50</f>
        <v>378814</v>
      </c>
      <c r="P50" s="68">
        <f>N50+L50+J50+H50+F50+D50+MSMEoutstanding_5!N50+OutstandingAgri_4!L50</f>
        <v>349539</v>
      </c>
      <c r="Q50" s="69">
        <f>P50*100/'CD Ratio_3(i)'!F50</f>
        <v>89.091747889564047</v>
      </c>
    </row>
    <row r="51" spans="1:17" s="55" customFormat="1" x14ac:dyDescent="0.2">
      <c r="A51" s="53">
        <v>44</v>
      </c>
      <c r="B51" s="54" t="s">
        <v>216</v>
      </c>
      <c r="C51" s="68">
        <v>0</v>
      </c>
      <c r="D51" s="68">
        <v>0</v>
      </c>
      <c r="E51" s="68">
        <v>615</v>
      </c>
      <c r="F51" s="68">
        <v>1221</v>
      </c>
      <c r="G51" s="68">
        <v>61504</v>
      </c>
      <c r="H51" s="68">
        <v>51185</v>
      </c>
      <c r="I51" s="68">
        <v>0</v>
      </c>
      <c r="J51" s="68">
        <v>0</v>
      </c>
      <c r="K51" s="68">
        <v>692</v>
      </c>
      <c r="L51" s="68">
        <v>155</v>
      </c>
      <c r="M51" s="68">
        <v>11034</v>
      </c>
      <c r="N51" s="68">
        <v>4342</v>
      </c>
      <c r="O51" s="68">
        <f>M51+K51+I51+G51+E51+C51+MSMEoutstanding_5!M51+OutstandingAgri_4!K51</f>
        <v>336615</v>
      </c>
      <c r="P51" s="68">
        <f>N51+L51+J51+H51+F51+D51+MSMEoutstanding_5!N51+OutstandingAgri_4!L51</f>
        <v>253642</v>
      </c>
      <c r="Q51" s="69">
        <f>P51*100/'CD Ratio_3(i)'!F51</f>
        <v>94.055393013019469</v>
      </c>
    </row>
    <row r="52" spans="1:17" s="55" customFormat="1" x14ac:dyDescent="0.2">
      <c r="A52" s="53">
        <v>45</v>
      </c>
      <c r="B52" s="54" t="s">
        <v>52</v>
      </c>
      <c r="C52" s="68">
        <v>0</v>
      </c>
      <c r="D52" s="68">
        <v>0</v>
      </c>
      <c r="E52" s="68">
        <v>2076</v>
      </c>
      <c r="F52" s="68">
        <v>4544.0200000000004</v>
      </c>
      <c r="G52" s="68">
        <v>65290</v>
      </c>
      <c r="H52" s="68">
        <v>59720.959999999999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f>M52+K52+I52+G52+E52+C52+MSMEoutstanding_5!M52+OutstandingAgri_4!K52</f>
        <v>336101</v>
      </c>
      <c r="P52" s="68">
        <f>N52+L52+J52+H52+F52+D52+MSMEoutstanding_5!N52+OutstandingAgri_4!L52</f>
        <v>415409.32</v>
      </c>
      <c r="Q52" s="69">
        <f>P52*100/'CD Ratio_3(i)'!F52</f>
        <v>91.610630476060251</v>
      </c>
    </row>
    <row r="53" spans="1:17" s="55" customFormat="1" x14ac:dyDescent="0.2">
      <c r="A53" s="215"/>
      <c r="B53" s="191" t="s">
        <v>352</v>
      </c>
      <c r="C53" s="71">
        <f>SUM(C50:C52)</f>
        <v>0</v>
      </c>
      <c r="D53" s="71">
        <f t="shared" ref="D53:P53" si="2">SUM(D50:D52)</f>
        <v>0</v>
      </c>
      <c r="E53" s="71">
        <f t="shared" si="2"/>
        <v>3869</v>
      </c>
      <c r="F53" s="71">
        <f t="shared" si="2"/>
        <v>8620.02</v>
      </c>
      <c r="G53" s="71">
        <f t="shared" si="2"/>
        <v>276434</v>
      </c>
      <c r="H53" s="71">
        <f t="shared" si="2"/>
        <v>188160.96</v>
      </c>
      <c r="I53" s="71">
        <f t="shared" si="2"/>
        <v>0</v>
      </c>
      <c r="J53" s="71">
        <f t="shared" si="2"/>
        <v>0</v>
      </c>
      <c r="K53" s="71">
        <f t="shared" si="2"/>
        <v>764</v>
      </c>
      <c r="L53" s="71">
        <f t="shared" si="2"/>
        <v>169</v>
      </c>
      <c r="M53" s="71">
        <f t="shared" si="2"/>
        <v>23848</v>
      </c>
      <c r="N53" s="71">
        <f t="shared" si="2"/>
        <v>7399</v>
      </c>
      <c r="O53" s="71">
        <f t="shared" si="2"/>
        <v>1051530</v>
      </c>
      <c r="P53" s="71">
        <f t="shared" si="2"/>
        <v>1018590.3200000001</v>
      </c>
      <c r="Q53" s="66">
        <f>P53*100/'CD Ratio_3(i)'!F53</f>
        <v>91.31571907553834</v>
      </c>
    </row>
    <row r="54" spans="1:17" s="55" customFormat="1" x14ac:dyDescent="0.2">
      <c r="A54" s="218">
        <v>46</v>
      </c>
      <c r="B54" s="229" t="s">
        <v>314</v>
      </c>
      <c r="C54" s="230">
        <v>0</v>
      </c>
      <c r="D54" s="230">
        <v>0</v>
      </c>
      <c r="E54" s="230">
        <v>0</v>
      </c>
      <c r="F54" s="230">
        <v>0</v>
      </c>
      <c r="G54" s="230">
        <v>0</v>
      </c>
      <c r="H54" s="230">
        <v>0</v>
      </c>
      <c r="I54" s="230">
        <v>0</v>
      </c>
      <c r="J54" s="230">
        <v>0</v>
      </c>
      <c r="K54" s="230">
        <v>0</v>
      </c>
      <c r="L54" s="230">
        <v>0</v>
      </c>
      <c r="M54" s="230">
        <v>0</v>
      </c>
      <c r="N54" s="230">
        <v>0</v>
      </c>
      <c r="O54" s="230">
        <f>M54+K54+I54+G54+E54+C54+MSMEoutstanding_5!M54+OutstandingAgri_4!K54</f>
        <v>0</v>
      </c>
      <c r="P54" s="230">
        <f>N54+L54+J54+H54+F54+D54+MSMEoutstanding_5!N54+OutstandingAgri_4!L54</f>
        <v>0</v>
      </c>
      <c r="Q54" s="69" t="e">
        <f>P54*100/'CD Ratio_3(i)'!F54</f>
        <v>#DIV/0!</v>
      </c>
    </row>
    <row r="55" spans="1:17" s="55" customFormat="1" x14ac:dyDescent="0.2">
      <c r="A55" s="53">
        <v>47</v>
      </c>
      <c r="B55" s="54" t="s">
        <v>241</v>
      </c>
      <c r="C55" s="68">
        <v>0</v>
      </c>
      <c r="D55" s="68">
        <v>0</v>
      </c>
      <c r="E55" s="68">
        <v>0</v>
      </c>
      <c r="F55" s="68">
        <v>0</v>
      </c>
      <c r="G55" s="68">
        <v>16203</v>
      </c>
      <c r="H55" s="68">
        <v>12134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f>M55+K55+I55+G55+E55+C55+MSMEoutstanding_5!M55+OutstandingAgri_4!K55</f>
        <v>5743094</v>
      </c>
      <c r="P55" s="68">
        <f>N55+L55+J55+H55+F55+D55+MSMEoutstanding_5!N55+OutstandingAgri_4!L55</f>
        <v>2332776</v>
      </c>
      <c r="Q55" s="69">
        <f>P55*100/'CD Ratio_3(i)'!F55</f>
        <v>100</v>
      </c>
    </row>
    <row r="56" spans="1:17" s="55" customFormat="1" x14ac:dyDescent="0.2">
      <c r="A56" s="53">
        <v>48</v>
      </c>
      <c r="B56" s="54" t="s">
        <v>315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f>M56+K56+I56+G56+E56+C56+MSMEoutstanding_5!M56+OutstandingAgri_4!K56</f>
        <v>1186</v>
      </c>
      <c r="P56" s="68">
        <f>N56+L56+J56+H56+F56+D56+MSMEoutstanding_5!N56+OutstandingAgri_4!L56</f>
        <v>3558</v>
      </c>
      <c r="Q56" s="69">
        <f>P56*100/'CD Ratio_3(i)'!F56</f>
        <v>100</v>
      </c>
    </row>
    <row r="57" spans="1:17" s="55" customFormat="1" x14ac:dyDescent="0.2">
      <c r="A57" s="53">
        <v>49</v>
      </c>
      <c r="B57" s="54" t="s">
        <v>350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f>M57+K57+I57+G57+E57+C57+MSMEoutstanding_5!M57+OutstandingAgri_4!K57</f>
        <v>1572</v>
      </c>
      <c r="P57" s="68">
        <f>N57+L57+J57+H57+F57+D57+MSMEoutstanding_5!N57+OutstandingAgri_4!L57</f>
        <v>4717</v>
      </c>
      <c r="Q57" s="69">
        <f>P57*100/'CD Ratio_3(i)'!F57</f>
        <v>100</v>
      </c>
    </row>
    <row r="58" spans="1:17" s="55" customFormat="1" x14ac:dyDescent="0.2">
      <c r="A58" s="215"/>
      <c r="B58" s="191" t="s">
        <v>316</v>
      </c>
      <c r="C58" s="71">
        <f>SUM(C54:C57)</f>
        <v>0</v>
      </c>
      <c r="D58" s="71">
        <f t="shared" ref="D58:P58" si="3">SUM(D54:D57)</f>
        <v>0</v>
      </c>
      <c r="E58" s="71">
        <f t="shared" si="3"/>
        <v>0</v>
      </c>
      <c r="F58" s="71">
        <f t="shared" si="3"/>
        <v>0</v>
      </c>
      <c r="G58" s="71">
        <f t="shared" si="3"/>
        <v>16203</v>
      </c>
      <c r="H58" s="71">
        <f t="shared" si="3"/>
        <v>12134</v>
      </c>
      <c r="I58" s="71">
        <f t="shared" si="3"/>
        <v>0</v>
      </c>
      <c r="J58" s="71">
        <f t="shared" si="3"/>
        <v>0</v>
      </c>
      <c r="K58" s="71">
        <f t="shared" si="3"/>
        <v>0</v>
      </c>
      <c r="L58" s="71">
        <f t="shared" si="3"/>
        <v>0</v>
      </c>
      <c r="M58" s="71">
        <f t="shared" si="3"/>
        <v>0</v>
      </c>
      <c r="N58" s="71">
        <f t="shared" si="3"/>
        <v>0</v>
      </c>
      <c r="O58" s="71">
        <f t="shared" si="3"/>
        <v>5745852</v>
      </c>
      <c r="P58" s="71">
        <f t="shared" si="3"/>
        <v>2341051</v>
      </c>
      <c r="Q58" s="66">
        <f>P58*100/'CD Ratio_3(i)'!F58</f>
        <v>100</v>
      </c>
    </row>
    <row r="59" spans="1:17" s="55" customFormat="1" x14ac:dyDescent="0.2">
      <c r="A59" s="215"/>
      <c r="B59" s="191" t="s">
        <v>242</v>
      </c>
      <c r="C59" s="71">
        <f>C58+C53+C49+C27</f>
        <v>38</v>
      </c>
      <c r="D59" s="71">
        <f t="shared" ref="D59:P59" si="4">D58+D53+D49+D27</f>
        <v>4212.34</v>
      </c>
      <c r="E59" s="71">
        <f t="shared" si="4"/>
        <v>80448</v>
      </c>
      <c r="F59" s="71">
        <f t="shared" si="4"/>
        <v>187968.90329999998</v>
      </c>
      <c r="G59" s="71">
        <f t="shared" si="4"/>
        <v>906429</v>
      </c>
      <c r="H59" s="71">
        <f t="shared" si="4"/>
        <v>1980451.162454</v>
      </c>
      <c r="I59" s="71">
        <f t="shared" si="4"/>
        <v>899</v>
      </c>
      <c r="J59" s="71">
        <f t="shared" si="4"/>
        <v>11808.619999999999</v>
      </c>
      <c r="K59" s="71">
        <f t="shared" si="4"/>
        <v>831</v>
      </c>
      <c r="L59" s="71">
        <f t="shared" si="4"/>
        <v>48021.04</v>
      </c>
      <c r="M59" s="71">
        <f t="shared" si="4"/>
        <v>258976</v>
      </c>
      <c r="N59" s="71">
        <f t="shared" si="4"/>
        <v>132577.75999999998</v>
      </c>
      <c r="O59" s="71">
        <f t="shared" si="4"/>
        <v>11339443</v>
      </c>
      <c r="P59" s="71">
        <f t="shared" si="4"/>
        <v>14904606.6601815</v>
      </c>
      <c r="Q59" s="66">
        <f>P59*100/'CD Ratio_3(i)'!F59</f>
        <v>62.679066624770968</v>
      </c>
    </row>
    <row r="62" spans="1:17" s="55" customFormat="1" x14ac:dyDescent="0.2"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3"/>
    </row>
    <row r="64" spans="1:17" s="55" customFormat="1" x14ac:dyDescent="0.2">
      <c r="C64" s="75"/>
      <c r="D64" s="75"/>
      <c r="E64" s="75"/>
      <c r="F64" s="73"/>
      <c r="G64" s="73"/>
      <c r="H64" s="73"/>
      <c r="I64" s="75"/>
      <c r="J64" s="75"/>
      <c r="K64" s="75"/>
      <c r="L64" s="75"/>
      <c r="M64" s="75"/>
      <c r="N64" s="75"/>
      <c r="O64" s="75"/>
      <c r="P64" s="75"/>
      <c r="Q64" s="73"/>
    </row>
  </sheetData>
  <autoFilter ref="C5:P59"/>
  <mergeCells count="12">
    <mergeCell ref="Q3:Q5"/>
    <mergeCell ref="M4:N4"/>
    <mergeCell ref="O4:P4"/>
    <mergeCell ref="A1:P1"/>
    <mergeCell ref="A3:A5"/>
    <mergeCell ref="B3:B5"/>
    <mergeCell ref="C3:P3"/>
    <mergeCell ref="C4:D4"/>
    <mergeCell ref="E4:F4"/>
    <mergeCell ref="G4:H4"/>
    <mergeCell ref="I4:J4"/>
    <mergeCell ref="K4:L4"/>
  </mergeCells>
  <conditionalFormatting sqref="Q1:Q1048576">
    <cfRule type="cellIs" dxfId="47" priority="1" operator="greaterThan">
      <formula>100</formula>
    </cfRule>
    <cfRule type="cellIs" dxfId="46" priority="7" operator="lessThan">
      <formula>40</formula>
    </cfRule>
    <cfRule type="cellIs" dxfId="45" priority="8" operator="greaterThan">
      <formula>100</formula>
    </cfRule>
    <cfRule type="cellIs" dxfId="44" priority="9" operator="greaterThan">
      <formula>100</formula>
    </cfRule>
  </conditionalFormatting>
  <conditionalFormatting sqref="Q1:Q1048576">
    <cfRule type="cellIs" dxfId="43" priority="4" operator="greaterThan">
      <formula>100</formula>
    </cfRule>
    <cfRule type="cellIs" dxfId="42" priority="5" operator="greaterThan">
      <formula>100</formula>
    </cfRule>
    <cfRule type="cellIs" dxfId="41" priority="6" operator="greaterThan">
      <formula>100</formula>
    </cfRule>
  </conditionalFormatting>
  <conditionalFormatting sqref="Q6:Q59">
    <cfRule type="cellIs" dxfId="40" priority="2" operator="greaterThan">
      <formula>100</formula>
    </cfRule>
  </conditionalFormatting>
  <pageMargins left="0.25" right="0.25" top="0.5" bottom="0.5" header="0.3" footer="0.3"/>
  <pageSetup paperSize="9" scale="64" orientation="portrait" r:id="rId1"/>
  <headerFooter>
    <oddFooter>&amp;CData Table, State Level Banker's Committee, M.P. as on 31.12.2016 Page No. 80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1"/>
  <sheetViews>
    <sheetView zoomScaleNormal="100" workbookViewId="0">
      <pane xSplit="2" ySplit="5" topLeftCell="D45" activePane="bottomRight" state="frozen"/>
      <selection pane="topRight" activeCell="C1" sqref="C1"/>
      <selection pane="bottomLeft" activeCell="A6" sqref="A6"/>
      <selection pane="bottomRight" activeCell="J53" sqref="J53"/>
    </sheetView>
  </sheetViews>
  <sheetFormatPr defaultColWidth="4.42578125" defaultRowHeight="13.5" x14ac:dyDescent="0.2"/>
  <cols>
    <col min="1" max="1" width="4.42578125" style="55"/>
    <col min="2" max="2" width="22.5703125" style="55" customWidth="1"/>
    <col min="3" max="3" width="11.5703125" style="75" bestFit="1" customWidth="1"/>
    <col min="4" max="5" width="11.28515625" style="75" bestFit="1" customWidth="1"/>
    <col min="6" max="6" width="11.140625" style="75" bestFit="1" customWidth="1"/>
    <col min="7" max="7" width="8.85546875" style="75" customWidth="1"/>
    <col min="8" max="8" width="8" style="75" customWidth="1"/>
    <col min="9" max="9" width="10.5703125" style="75" customWidth="1"/>
    <col min="10" max="10" width="10.42578125" style="75" bestFit="1" customWidth="1"/>
    <col min="11" max="11" width="9.140625" style="75" bestFit="1" customWidth="1"/>
    <col min="12" max="12" width="7.7109375" style="75" customWidth="1"/>
    <col min="13" max="13" width="7.42578125" style="75" customWidth="1"/>
    <col min="14" max="14" width="7.140625" style="75" customWidth="1"/>
    <col min="15" max="15" width="10.5703125" style="75" bestFit="1" customWidth="1"/>
    <col min="16" max="16" width="9.85546875" style="75" bestFit="1" customWidth="1"/>
    <col min="17" max="17" width="11.85546875" style="75" customWidth="1"/>
    <col min="18" max="18" width="11.5703125" style="75" bestFit="1" customWidth="1"/>
    <col min="19" max="19" width="10.140625" style="73" customWidth="1"/>
    <col min="20" max="20" width="4.7109375" style="55" customWidth="1"/>
    <col min="21" max="16384" width="4.42578125" style="55"/>
  </cols>
  <sheetData>
    <row r="1" spans="1:20" ht="18.75" x14ac:dyDescent="0.2">
      <c r="A1" s="382" t="s">
        <v>326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20" x14ac:dyDescent="0.2">
      <c r="B2" s="72" t="s">
        <v>134</v>
      </c>
      <c r="I2" s="75" t="s">
        <v>142</v>
      </c>
      <c r="L2" s="76" t="s">
        <v>144</v>
      </c>
    </row>
    <row r="3" spans="1:20" ht="13.5" customHeight="1" x14ac:dyDescent="0.2">
      <c r="A3" s="383" t="s">
        <v>120</v>
      </c>
      <c r="B3" s="383" t="s">
        <v>100</v>
      </c>
      <c r="C3" s="389" t="s">
        <v>319</v>
      </c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122">
        <v>0.1</v>
      </c>
    </row>
    <row r="4" spans="1:20" ht="54.95" customHeight="1" x14ac:dyDescent="0.2">
      <c r="A4" s="383"/>
      <c r="B4" s="383"/>
      <c r="C4" s="384" t="s">
        <v>145</v>
      </c>
      <c r="D4" s="384"/>
      <c r="E4" s="384" t="s">
        <v>146</v>
      </c>
      <c r="F4" s="384"/>
      <c r="G4" s="384" t="s">
        <v>147</v>
      </c>
      <c r="H4" s="384"/>
      <c r="I4" s="384" t="s">
        <v>148</v>
      </c>
      <c r="J4" s="384"/>
      <c r="K4" s="384" t="s">
        <v>149</v>
      </c>
      <c r="L4" s="384"/>
      <c r="M4" s="384" t="s">
        <v>150</v>
      </c>
      <c r="N4" s="384"/>
      <c r="O4" s="384" t="s">
        <v>197</v>
      </c>
      <c r="P4" s="384"/>
      <c r="Q4" s="384" t="s">
        <v>151</v>
      </c>
      <c r="R4" s="384"/>
      <c r="S4" s="77" t="s">
        <v>225</v>
      </c>
    </row>
    <row r="5" spans="1:20" x14ac:dyDescent="0.2">
      <c r="A5" s="383"/>
      <c r="B5" s="383"/>
      <c r="C5" s="216" t="s">
        <v>221</v>
      </c>
      <c r="D5" s="216" t="s">
        <v>220</v>
      </c>
      <c r="E5" s="216" t="s">
        <v>221</v>
      </c>
      <c r="F5" s="216" t="s">
        <v>220</v>
      </c>
      <c r="G5" s="246" t="s">
        <v>221</v>
      </c>
      <c r="H5" s="246" t="s">
        <v>220</v>
      </c>
      <c r="I5" s="216" t="s">
        <v>221</v>
      </c>
      <c r="J5" s="216" t="s">
        <v>220</v>
      </c>
      <c r="K5" s="216" t="s">
        <v>221</v>
      </c>
      <c r="L5" s="216" t="s">
        <v>220</v>
      </c>
      <c r="M5" s="216" t="s">
        <v>221</v>
      </c>
      <c r="N5" s="216" t="s">
        <v>220</v>
      </c>
      <c r="O5" s="216" t="s">
        <v>221</v>
      </c>
      <c r="P5" s="216" t="s">
        <v>220</v>
      </c>
      <c r="Q5" s="216" t="s">
        <v>221</v>
      </c>
      <c r="R5" s="216" t="s">
        <v>220</v>
      </c>
      <c r="S5" s="74" t="s">
        <v>17</v>
      </c>
    </row>
    <row r="6" spans="1:20" s="72" customFormat="1" ht="15" customHeight="1" x14ac:dyDescent="0.2">
      <c r="A6" s="53">
        <v>1</v>
      </c>
      <c r="B6" s="54" t="s">
        <v>55</v>
      </c>
      <c r="C6" s="68">
        <v>46394</v>
      </c>
      <c r="D6" s="68">
        <v>75469.799999999988</v>
      </c>
      <c r="E6" s="68">
        <v>44391</v>
      </c>
      <c r="F6" s="68">
        <v>99868</v>
      </c>
      <c r="G6" s="68">
        <f>SHGs_19!E6</f>
        <v>1320</v>
      </c>
      <c r="H6" s="68">
        <f>SHGs_19!F6</f>
        <v>818</v>
      </c>
      <c r="I6" s="68">
        <f>Minority_OS_20!O6</f>
        <v>19285</v>
      </c>
      <c r="J6" s="68">
        <f>Minority_OS_20!P6</f>
        <v>54819</v>
      </c>
      <c r="K6" s="68">
        <v>1263</v>
      </c>
      <c r="L6" s="68">
        <v>4</v>
      </c>
      <c r="M6" s="68">
        <v>161</v>
      </c>
      <c r="N6" s="68">
        <v>22</v>
      </c>
      <c r="O6" s="68">
        <v>2498</v>
      </c>
      <c r="P6" s="68">
        <v>7289</v>
      </c>
      <c r="Q6" s="68">
        <f t="shared" ref="Q6:Q26" si="0">O6+M6+K6+I6+G6+E6+C6</f>
        <v>115312</v>
      </c>
      <c r="R6" s="68">
        <f t="shared" ref="R6:R26" si="1">P6+N6+L6+J6+H6+F6+D6</f>
        <v>238289.8</v>
      </c>
      <c r="S6" s="78">
        <f>R6*100/'CD Ratio_3(i)'!F6</f>
        <v>32.269307906792825</v>
      </c>
    </row>
    <row r="7" spans="1:20" x14ac:dyDescent="0.2">
      <c r="A7" s="53">
        <v>2</v>
      </c>
      <c r="B7" s="54" t="s">
        <v>56</v>
      </c>
      <c r="C7" s="68">
        <v>265</v>
      </c>
      <c r="D7" s="68">
        <v>199</v>
      </c>
      <c r="E7" s="68">
        <v>625</v>
      </c>
      <c r="F7" s="68">
        <v>1406.1</v>
      </c>
      <c r="G7" s="68">
        <f>SHGs_19!E7</f>
        <v>3</v>
      </c>
      <c r="H7" s="68">
        <f>SHGs_19!F7</f>
        <v>0.62</v>
      </c>
      <c r="I7" s="68">
        <f>Minority_OS_20!O7</f>
        <v>825</v>
      </c>
      <c r="J7" s="68">
        <f>Minority_OS_20!P7</f>
        <v>3934</v>
      </c>
      <c r="K7" s="68">
        <v>315</v>
      </c>
      <c r="L7" s="68">
        <v>4.01</v>
      </c>
      <c r="M7" s="68">
        <v>16</v>
      </c>
      <c r="N7" s="68">
        <v>4</v>
      </c>
      <c r="O7" s="68">
        <v>0</v>
      </c>
      <c r="P7" s="68">
        <v>0</v>
      </c>
      <c r="Q7" s="68">
        <f t="shared" si="0"/>
        <v>2049</v>
      </c>
      <c r="R7" s="68">
        <f t="shared" si="1"/>
        <v>5547.73</v>
      </c>
      <c r="S7" s="78">
        <f>R7*100/'CD Ratio_3(i)'!F7</f>
        <v>7.3999678536581142</v>
      </c>
    </row>
    <row r="8" spans="1:20" x14ac:dyDescent="0.2">
      <c r="A8" s="53">
        <v>3</v>
      </c>
      <c r="B8" s="54" t="s">
        <v>57</v>
      </c>
      <c r="C8" s="68">
        <v>20512</v>
      </c>
      <c r="D8" s="68">
        <v>41701.1</v>
      </c>
      <c r="E8" s="68">
        <v>25181</v>
      </c>
      <c r="F8" s="68">
        <v>23734</v>
      </c>
      <c r="G8" s="68">
        <f>SHGs_19!E8</f>
        <v>995</v>
      </c>
      <c r="H8" s="68">
        <f>SHGs_19!F8</f>
        <v>1232</v>
      </c>
      <c r="I8" s="68">
        <f>Minority_OS_20!O8</f>
        <v>15248</v>
      </c>
      <c r="J8" s="68">
        <f>Minority_OS_20!P8</f>
        <v>99608</v>
      </c>
      <c r="K8" s="68">
        <v>13910</v>
      </c>
      <c r="L8" s="68">
        <v>510</v>
      </c>
      <c r="M8" s="68">
        <v>162</v>
      </c>
      <c r="N8" s="68">
        <v>329</v>
      </c>
      <c r="O8" s="68">
        <v>152</v>
      </c>
      <c r="P8" s="68">
        <v>59</v>
      </c>
      <c r="Q8" s="68">
        <f t="shared" si="0"/>
        <v>76160</v>
      </c>
      <c r="R8" s="68">
        <f t="shared" si="1"/>
        <v>167173.1</v>
      </c>
      <c r="S8" s="78">
        <f>R8*100/'CD Ratio_3(i)'!F8</f>
        <v>20.112186794321001</v>
      </c>
    </row>
    <row r="9" spans="1:20" x14ac:dyDescent="0.2">
      <c r="A9" s="53">
        <v>4</v>
      </c>
      <c r="B9" s="54" t="s">
        <v>58</v>
      </c>
      <c r="C9" s="68">
        <v>244205</v>
      </c>
      <c r="D9" s="68">
        <v>426274</v>
      </c>
      <c r="E9" s="68">
        <v>101148</v>
      </c>
      <c r="F9" s="68">
        <v>118011</v>
      </c>
      <c r="G9" s="68">
        <f>SHGs_19!E9</f>
        <v>7262</v>
      </c>
      <c r="H9" s="68">
        <f>SHGs_19!F9</f>
        <v>8637</v>
      </c>
      <c r="I9" s="68">
        <f>Minority_OS_20!O9</f>
        <v>19802</v>
      </c>
      <c r="J9" s="68">
        <f>Minority_OS_20!P9</f>
        <v>63425</v>
      </c>
      <c r="K9" s="68">
        <v>7976</v>
      </c>
      <c r="L9" s="68">
        <v>227</v>
      </c>
      <c r="M9" s="68">
        <v>473</v>
      </c>
      <c r="N9" s="68">
        <v>167</v>
      </c>
      <c r="O9" s="68">
        <v>165</v>
      </c>
      <c r="P9" s="68">
        <v>63</v>
      </c>
      <c r="Q9" s="68">
        <f t="shared" si="0"/>
        <v>381031</v>
      </c>
      <c r="R9" s="68">
        <f t="shared" si="1"/>
        <v>616804</v>
      </c>
      <c r="S9" s="78">
        <f>R9*100/'CD Ratio_3(i)'!F9</f>
        <v>32.740299660974486</v>
      </c>
    </row>
    <row r="10" spans="1:20" x14ac:dyDescent="0.2">
      <c r="A10" s="53">
        <v>5</v>
      </c>
      <c r="B10" s="54" t="s">
        <v>59</v>
      </c>
      <c r="C10" s="68">
        <v>31151</v>
      </c>
      <c r="D10" s="68">
        <v>32991.699999999997</v>
      </c>
      <c r="E10" s="68">
        <v>23478</v>
      </c>
      <c r="F10" s="68">
        <v>64916.24</v>
      </c>
      <c r="G10" s="68">
        <f>SHGs_19!E10</f>
        <v>275</v>
      </c>
      <c r="H10" s="68">
        <f>SHGs_19!F10</f>
        <v>176.81</v>
      </c>
      <c r="I10" s="68">
        <f>Minority_OS_20!O10</f>
        <v>7432</v>
      </c>
      <c r="J10" s="68">
        <f>Minority_OS_20!P10</f>
        <v>21284.39</v>
      </c>
      <c r="K10" s="68">
        <v>60</v>
      </c>
      <c r="L10" s="68">
        <v>0.35</v>
      </c>
      <c r="M10" s="68">
        <v>18</v>
      </c>
      <c r="N10" s="68">
        <v>7.77</v>
      </c>
      <c r="O10" s="68">
        <v>770</v>
      </c>
      <c r="P10" s="68">
        <v>1305.5999999999999</v>
      </c>
      <c r="Q10" s="68">
        <f t="shared" si="0"/>
        <v>63184</v>
      </c>
      <c r="R10" s="68">
        <f t="shared" si="1"/>
        <v>120682.86</v>
      </c>
      <c r="S10" s="78">
        <f>R10*100/'CD Ratio_3(i)'!F10</f>
        <v>38.857129058120101</v>
      </c>
    </row>
    <row r="11" spans="1:20" x14ac:dyDescent="0.2">
      <c r="A11" s="53">
        <v>6</v>
      </c>
      <c r="B11" s="54" t="s">
        <v>60</v>
      </c>
      <c r="C11" s="68">
        <v>21485</v>
      </c>
      <c r="D11" s="68">
        <v>46970</v>
      </c>
      <c r="E11" s="68">
        <v>7337</v>
      </c>
      <c r="F11" s="68">
        <v>14586.76</v>
      </c>
      <c r="G11" s="68">
        <f>SHGs_19!E11</f>
        <v>617</v>
      </c>
      <c r="H11" s="68">
        <f>SHGs_19!F11</f>
        <v>1540</v>
      </c>
      <c r="I11" s="68">
        <f>Minority_OS_20!O11</f>
        <v>9051</v>
      </c>
      <c r="J11" s="68">
        <f>Minority_OS_20!P11</f>
        <v>27347</v>
      </c>
      <c r="K11" s="68">
        <v>13891</v>
      </c>
      <c r="L11" s="68">
        <v>1674</v>
      </c>
      <c r="M11" s="68">
        <v>2474</v>
      </c>
      <c r="N11" s="68">
        <v>231.47</v>
      </c>
      <c r="O11" s="68">
        <v>3559</v>
      </c>
      <c r="P11" s="68">
        <v>6858.44</v>
      </c>
      <c r="Q11" s="68">
        <f t="shared" si="0"/>
        <v>58414</v>
      </c>
      <c r="R11" s="68">
        <f t="shared" si="1"/>
        <v>99207.670000000013</v>
      </c>
      <c r="S11" s="78">
        <f>R11*100/'CD Ratio_3(i)'!F11</f>
        <v>18.348110465506068</v>
      </c>
    </row>
    <row r="12" spans="1:20" x14ac:dyDescent="0.2">
      <c r="A12" s="53">
        <v>7</v>
      </c>
      <c r="B12" s="54" t="s">
        <v>61</v>
      </c>
      <c r="C12" s="68">
        <v>150191</v>
      </c>
      <c r="D12" s="68">
        <v>150805</v>
      </c>
      <c r="E12" s="68">
        <v>127249.171491</v>
      </c>
      <c r="F12" s="68">
        <v>100774.24889999999</v>
      </c>
      <c r="G12" s="68">
        <f>SHGs_19!E12</f>
        <v>6577</v>
      </c>
      <c r="H12" s="68">
        <f>SHGs_19!F12</f>
        <v>2449</v>
      </c>
      <c r="I12" s="68">
        <f>Minority_OS_20!O12</f>
        <v>22139.614600000004</v>
      </c>
      <c r="J12" s="68">
        <f>Minority_OS_20!P12</f>
        <v>40941.926700000004</v>
      </c>
      <c r="K12" s="68">
        <v>5156.8334999999997</v>
      </c>
      <c r="L12" s="68">
        <v>108.2484</v>
      </c>
      <c r="M12" s="68">
        <v>888.03779999999995</v>
      </c>
      <c r="N12" s="68">
        <v>75.172499999999999</v>
      </c>
      <c r="O12" s="68">
        <v>0</v>
      </c>
      <c r="P12" s="68">
        <v>0</v>
      </c>
      <c r="Q12" s="68">
        <f t="shared" si="0"/>
        <v>312201.65739100002</v>
      </c>
      <c r="R12" s="68">
        <f t="shared" si="1"/>
        <v>295153.59649999999</v>
      </c>
      <c r="S12" s="78">
        <f>R12*100/'CD Ratio_3(i)'!F12</f>
        <v>21.640048338505913</v>
      </c>
    </row>
    <row r="13" spans="1:20" x14ac:dyDescent="0.2">
      <c r="A13" s="53">
        <v>8</v>
      </c>
      <c r="B13" s="54" t="s">
        <v>48</v>
      </c>
      <c r="C13" s="68">
        <v>5317</v>
      </c>
      <c r="D13" s="68">
        <v>20127</v>
      </c>
      <c r="E13" s="68">
        <v>2513</v>
      </c>
      <c r="F13" s="68">
        <v>5115</v>
      </c>
      <c r="G13" s="68">
        <f>SHGs_19!E13</f>
        <v>21</v>
      </c>
      <c r="H13" s="68">
        <f>SHGs_19!F13</f>
        <v>18</v>
      </c>
      <c r="I13" s="68">
        <f>Minority_OS_20!O13</f>
        <v>2124</v>
      </c>
      <c r="J13" s="68">
        <f>Minority_OS_20!P13</f>
        <v>11477</v>
      </c>
      <c r="K13" s="68">
        <v>0</v>
      </c>
      <c r="L13" s="68">
        <v>0</v>
      </c>
      <c r="M13" s="68">
        <v>1</v>
      </c>
      <c r="N13" s="68">
        <v>0</v>
      </c>
      <c r="O13" s="68">
        <v>368</v>
      </c>
      <c r="P13" s="68">
        <v>1225</v>
      </c>
      <c r="Q13" s="68">
        <f t="shared" si="0"/>
        <v>10344</v>
      </c>
      <c r="R13" s="68">
        <f t="shared" si="1"/>
        <v>37962</v>
      </c>
      <c r="S13" s="78">
        <f>R13*100/'CD Ratio_3(i)'!F13</f>
        <v>11.67856714360866</v>
      </c>
    </row>
    <row r="14" spans="1:20" x14ac:dyDescent="0.2">
      <c r="A14" s="53">
        <v>9</v>
      </c>
      <c r="B14" s="54" t="s">
        <v>49</v>
      </c>
      <c r="C14" s="68">
        <v>6457</v>
      </c>
      <c r="D14" s="68">
        <v>10458</v>
      </c>
      <c r="E14" s="68">
        <v>4420</v>
      </c>
      <c r="F14" s="68">
        <v>4480</v>
      </c>
      <c r="G14" s="68">
        <f>SHGs_19!E14</f>
        <v>90</v>
      </c>
      <c r="H14" s="68">
        <f>SHGs_19!F14</f>
        <v>76</v>
      </c>
      <c r="I14" s="68">
        <f>Minority_OS_20!O14</f>
        <v>2677</v>
      </c>
      <c r="J14" s="68">
        <f>Minority_OS_20!P14</f>
        <v>7324</v>
      </c>
      <c r="K14" s="68">
        <v>1594</v>
      </c>
      <c r="L14" s="68">
        <v>9</v>
      </c>
      <c r="M14" s="68">
        <v>81</v>
      </c>
      <c r="N14" s="68">
        <v>23</v>
      </c>
      <c r="O14" s="68">
        <v>0</v>
      </c>
      <c r="P14" s="68">
        <v>0</v>
      </c>
      <c r="Q14" s="68">
        <f t="shared" si="0"/>
        <v>15319</v>
      </c>
      <c r="R14" s="68">
        <f t="shared" si="1"/>
        <v>22370</v>
      </c>
      <c r="S14" s="78">
        <f>R14*100/'CD Ratio_3(i)'!F14</f>
        <v>13.66582566145162</v>
      </c>
    </row>
    <row r="15" spans="1:20" x14ac:dyDescent="0.2">
      <c r="A15" s="53">
        <v>10</v>
      </c>
      <c r="B15" s="54" t="s">
        <v>81</v>
      </c>
      <c r="C15" s="68">
        <v>10080</v>
      </c>
      <c r="D15" s="68">
        <v>30427</v>
      </c>
      <c r="E15" s="68">
        <v>10368</v>
      </c>
      <c r="F15" s="68">
        <v>7907</v>
      </c>
      <c r="G15" s="68">
        <f>SHGs_19!E15</f>
        <v>0</v>
      </c>
      <c r="H15" s="68">
        <f>SHGs_19!F15</f>
        <v>0</v>
      </c>
      <c r="I15" s="68">
        <f>Minority_OS_20!O15</f>
        <v>6121</v>
      </c>
      <c r="J15" s="68">
        <f>Minority_OS_20!P15</f>
        <v>24526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f t="shared" si="0"/>
        <v>26569</v>
      </c>
      <c r="R15" s="68">
        <f t="shared" si="1"/>
        <v>62860</v>
      </c>
      <c r="S15" s="78">
        <f>R15*100/'CD Ratio_3(i)'!F15</f>
        <v>15.470450848216812</v>
      </c>
    </row>
    <row r="16" spans="1:20" x14ac:dyDescent="0.2">
      <c r="A16" s="53">
        <v>11</v>
      </c>
      <c r="B16" s="54" t="s">
        <v>62</v>
      </c>
      <c r="C16" s="68">
        <v>948</v>
      </c>
      <c r="D16" s="68">
        <v>1614</v>
      </c>
      <c r="E16" s="68">
        <v>1200</v>
      </c>
      <c r="F16" s="68">
        <v>1423</v>
      </c>
      <c r="G16" s="68">
        <f>SHGs_19!E16</f>
        <v>784</v>
      </c>
      <c r="H16" s="68">
        <f>SHGs_19!F16</f>
        <v>921</v>
      </c>
      <c r="I16" s="68">
        <f>Minority_OS_20!O16</f>
        <v>236</v>
      </c>
      <c r="J16" s="68">
        <f>Minority_OS_20!P16</f>
        <v>276</v>
      </c>
      <c r="K16" s="68">
        <v>212</v>
      </c>
      <c r="L16" s="68">
        <v>6</v>
      </c>
      <c r="M16" s="68">
        <v>612</v>
      </c>
      <c r="N16" s="68">
        <v>138</v>
      </c>
      <c r="O16" s="68">
        <v>2124</v>
      </c>
      <c r="P16" s="68">
        <v>2476</v>
      </c>
      <c r="Q16" s="68">
        <f t="shared" si="0"/>
        <v>6116</v>
      </c>
      <c r="R16" s="68">
        <f t="shared" si="1"/>
        <v>6854</v>
      </c>
      <c r="S16" s="78">
        <f>R16*100/'CD Ratio_3(i)'!F16</f>
        <v>7.5308742219845497</v>
      </c>
    </row>
    <row r="17" spans="1:19" x14ac:dyDescent="0.2">
      <c r="A17" s="53">
        <v>12</v>
      </c>
      <c r="B17" s="54" t="s">
        <v>63</v>
      </c>
      <c r="C17" s="68">
        <v>1322</v>
      </c>
      <c r="D17" s="68">
        <v>2146.3000000000002</v>
      </c>
      <c r="E17" s="68">
        <v>2135</v>
      </c>
      <c r="F17" s="68">
        <v>2999.51</v>
      </c>
      <c r="G17" s="68">
        <f>SHGs_19!E17</f>
        <v>0</v>
      </c>
      <c r="H17" s="68">
        <f>SHGs_19!F17</f>
        <v>0</v>
      </c>
      <c r="I17" s="68">
        <f>Minority_OS_20!O17</f>
        <v>522</v>
      </c>
      <c r="J17" s="68">
        <f>Minority_OS_20!P17</f>
        <v>979.0200000000001</v>
      </c>
      <c r="K17" s="68">
        <v>58</v>
      </c>
      <c r="L17" s="68">
        <v>63</v>
      </c>
      <c r="M17" s="68">
        <v>94</v>
      </c>
      <c r="N17" s="68">
        <v>6.56</v>
      </c>
      <c r="O17" s="68">
        <v>238</v>
      </c>
      <c r="P17" s="68">
        <v>61</v>
      </c>
      <c r="Q17" s="68">
        <f t="shared" si="0"/>
        <v>4369</v>
      </c>
      <c r="R17" s="68">
        <f t="shared" si="1"/>
        <v>6255.39</v>
      </c>
      <c r="S17" s="78">
        <f>R17*100/'CD Ratio_3(i)'!F17</f>
        <v>6.0222680055068309</v>
      </c>
    </row>
    <row r="18" spans="1:19" x14ac:dyDescent="0.2">
      <c r="A18" s="53">
        <v>13</v>
      </c>
      <c r="B18" s="54" t="s">
        <v>199</v>
      </c>
      <c r="C18" s="68">
        <v>6360</v>
      </c>
      <c r="D18" s="68">
        <v>11727.38</v>
      </c>
      <c r="E18" s="68">
        <v>5011</v>
      </c>
      <c r="F18" s="68">
        <v>11457.56</v>
      </c>
      <c r="G18" s="68">
        <f>SHGs_19!E18</f>
        <v>69</v>
      </c>
      <c r="H18" s="68">
        <f>SHGs_19!F18</f>
        <v>167.35</v>
      </c>
      <c r="I18" s="68">
        <f>Minority_OS_20!O18</f>
        <v>2103</v>
      </c>
      <c r="J18" s="68">
        <f>Minority_OS_20!P18</f>
        <v>5844.05</v>
      </c>
      <c r="K18" s="68">
        <v>229</v>
      </c>
      <c r="L18" s="68">
        <v>1.7</v>
      </c>
      <c r="M18" s="68">
        <v>12</v>
      </c>
      <c r="N18" s="68">
        <v>0.51</v>
      </c>
      <c r="O18" s="68">
        <v>0</v>
      </c>
      <c r="P18" s="68">
        <v>0</v>
      </c>
      <c r="Q18" s="68">
        <f t="shared" si="0"/>
        <v>13784</v>
      </c>
      <c r="R18" s="68">
        <f t="shared" si="1"/>
        <v>29198.549999999996</v>
      </c>
      <c r="S18" s="78">
        <f>R18*100/'CD Ratio_3(i)'!F18</f>
        <v>11.651931694899925</v>
      </c>
    </row>
    <row r="19" spans="1:19" x14ac:dyDescent="0.2">
      <c r="A19" s="53">
        <v>14</v>
      </c>
      <c r="B19" s="54" t="s">
        <v>200</v>
      </c>
      <c r="C19" s="68">
        <v>3489</v>
      </c>
      <c r="D19" s="68">
        <v>8832.5400000000009</v>
      </c>
      <c r="E19" s="68">
        <v>466</v>
      </c>
      <c r="F19" s="68">
        <v>650.29</v>
      </c>
      <c r="G19" s="68">
        <f>SHGs_19!E19</f>
        <v>22</v>
      </c>
      <c r="H19" s="68">
        <f>SHGs_19!F19</f>
        <v>18.5</v>
      </c>
      <c r="I19" s="68">
        <f>Minority_OS_20!O19</f>
        <v>2968</v>
      </c>
      <c r="J19" s="68">
        <f>Minority_OS_20!P19</f>
        <v>9798</v>
      </c>
      <c r="K19" s="68">
        <v>3164</v>
      </c>
      <c r="L19" s="68">
        <v>4.96</v>
      </c>
      <c r="M19" s="68">
        <v>46</v>
      </c>
      <c r="N19" s="68">
        <v>38</v>
      </c>
      <c r="O19" s="68">
        <v>0</v>
      </c>
      <c r="P19" s="68">
        <v>0</v>
      </c>
      <c r="Q19" s="68">
        <f t="shared" si="0"/>
        <v>10155</v>
      </c>
      <c r="R19" s="68">
        <f t="shared" si="1"/>
        <v>19342.29</v>
      </c>
      <c r="S19" s="78">
        <f>R19*100/'CD Ratio_3(i)'!F19</f>
        <v>29.653809005473192</v>
      </c>
    </row>
    <row r="20" spans="1:19" x14ac:dyDescent="0.2">
      <c r="A20" s="53">
        <v>15</v>
      </c>
      <c r="B20" s="54" t="s">
        <v>64</v>
      </c>
      <c r="C20" s="68">
        <v>114911</v>
      </c>
      <c r="D20" s="68">
        <v>130870</v>
      </c>
      <c r="E20" s="68">
        <v>30514</v>
      </c>
      <c r="F20" s="68">
        <v>38592</v>
      </c>
      <c r="G20" s="68">
        <f>SHGs_19!E20</f>
        <v>1786</v>
      </c>
      <c r="H20" s="68">
        <f>SHGs_19!F20</f>
        <v>1623.53</v>
      </c>
      <c r="I20" s="68">
        <f>Minority_OS_20!O20</f>
        <v>10047</v>
      </c>
      <c r="J20" s="68">
        <f>Minority_OS_20!P20</f>
        <v>40810.450000000004</v>
      </c>
      <c r="K20" s="68">
        <v>1527</v>
      </c>
      <c r="L20" s="68">
        <v>19.260000000000002</v>
      </c>
      <c r="M20" s="68">
        <v>416</v>
      </c>
      <c r="N20" s="68">
        <v>38.229999999999997</v>
      </c>
      <c r="O20" s="68">
        <v>2785</v>
      </c>
      <c r="P20" s="68">
        <v>322.63</v>
      </c>
      <c r="Q20" s="68">
        <f t="shared" si="0"/>
        <v>161986</v>
      </c>
      <c r="R20" s="68">
        <f t="shared" si="1"/>
        <v>212276.1</v>
      </c>
      <c r="S20" s="78">
        <f>R20*100/'CD Ratio_3(i)'!F20</f>
        <v>14.215053849847219</v>
      </c>
    </row>
    <row r="21" spans="1:19" x14ac:dyDescent="0.2">
      <c r="A21" s="53">
        <v>16</v>
      </c>
      <c r="B21" s="54" t="s">
        <v>70</v>
      </c>
      <c r="C21" s="68">
        <v>352477</v>
      </c>
      <c r="D21" s="68">
        <v>377722</v>
      </c>
      <c r="E21" s="68">
        <v>76148</v>
      </c>
      <c r="F21" s="68">
        <v>150189</v>
      </c>
      <c r="G21" s="68">
        <f>SHGs_19!E21</f>
        <v>23995</v>
      </c>
      <c r="H21" s="68">
        <v>3056</v>
      </c>
      <c r="I21" s="68">
        <v>113112</v>
      </c>
      <c r="J21" s="68">
        <v>186549</v>
      </c>
      <c r="K21" s="68">
        <v>2571</v>
      </c>
      <c r="L21" s="68">
        <v>56</v>
      </c>
      <c r="M21" s="68">
        <v>358</v>
      </c>
      <c r="N21" s="68">
        <v>37</v>
      </c>
      <c r="O21" s="68">
        <v>7759</v>
      </c>
      <c r="P21" s="68">
        <v>31182</v>
      </c>
      <c r="Q21" s="68">
        <f t="shared" si="0"/>
        <v>576420</v>
      </c>
      <c r="R21" s="68">
        <f t="shared" si="1"/>
        <v>748791</v>
      </c>
      <c r="S21" s="78">
        <f>R21*100/'CD Ratio_3(i)'!F21</f>
        <v>13.62827026451502</v>
      </c>
    </row>
    <row r="22" spans="1:19" x14ac:dyDescent="0.2">
      <c r="A22" s="53">
        <v>17</v>
      </c>
      <c r="B22" s="54" t="s">
        <v>65</v>
      </c>
      <c r="C22" s="68">
        <v>6780</v>
      </c>
      <c r="D22" s="68">
        <v>8619</v>
      </c>
      <c r="E22" s="68">
        <v>3633</v>
      </c>
      <c r="F22" s="68">
        <v>4925</v>
      </c>
      <c r="G22" s="68">
        <f>SHGs_19!E22</f>
        <v>209</v>
      </c>
      <c r="H22" s="68">
        <f>SHGs_19!F22</f>
        <v>362</v>
      </c>
      <c r="I22" s="68">
        <f>Minority_OS_20!O22</f>
        <v>3335</v>
      </c>
      <c r="J22" s="68">
        <f>Minority_OS_20!P22</f>
        <v>8032</v>
      </c>
      <c r="K22" s="68">
        <v>411</v>
      </c>
      <c r="L22" s="68">
        <v>6</v>
      </c>
      <c r="M22" s="68">
        <v>7</v>
      </c>
      <c r="N22" s="68">
        <v>1</v>
      </c>
      <c r="O22" s="68">
        <v>2536</v>
      </c>
      <c r="P22" s="68">
        <v>1058</v>
      </c>
      <c r="Q22" s="68">
        <f t="shared" si="0"/>
        <v>16911</v>
      </c>
      <c r="R22" s="68">
        <f t="shared" si="1"/>
        <v>23003</v>
      </c>
      <c r="S22" s="78">
        <f>R22*100/'CD Ratio_3(i)'!F22</f>
        <v>14.359553788242932</v>
      </c>
    </row>
    <row r="23" spans="1:19" x14ac:dyDescent="0.2">
      <c r="A23" s="53">
        <v>18</v>
      </c>
      <c r="B23" s="54" t="s">
        <v>201</v>
      </c>
      <c r="C23" s="68">
        <v>35399</v>
      </c>
      <c r="D23" s="68">
        <v>17025</v>
      </c>
      <c r="E23" s="68">
        <v>25802</v>
      </c>
      <c r="F23" s="68">
        <v>19966</v>
      </c>
      <c r="G23" s="68">
        <f>SHGs_19!E23</f>
        <v>1043</v>
      </c>
      <c r="H23" s="68">
        <f>SHGs_19!F23</f>
        <v>4313</v>
      </c>
      <c r="I23" s="68">
        <f>Minority_OS_20!O23</f>
        <v>28862</v>
      </c>
      <c r="J23" s="68">
        <f>Minority_OS_20!P23</f>
        <v>22221</v>
      </c>
      <c r="K23" s="68">
        <v>309</v>
      </c>
      <c r="L23" s="68">
        <v>11</v>
      </c>
      <c r="M23" s="68">
        <v>804</v>
      </c>
      <c r="N23" s="68">
        <v>82</v>
      </c>
      <c r="O23" s="68">
        <v>6420</v>
      </c>
      <c r="P23" s="68">
        <v>585</v>
      </c>
      <c r="Q23" s="68">
        <f t="shared" si="0"/>
        <v>98639</v>
      </c>
      <c r="R23" s="68">
        <f t="shared" si="1"/>
        <v>64203</v>
      </c>
      <c r="S23" s="78">
        <f>R23*100/'CD Ratio_3(i)'!F23</f>
        <v>13.047639950738315</v>
      </c>
    </row>
    <row r="24" spans="1:19" x14ac:dyDescent="0.2">
      <c r="A24" s="53">
        <v>19</v>
      </c>
      <c r="B24" s="54" t="s">
        <v>66</v>
      </c>
      <c r="C24" s="68">
        <v>86873</v>
      </c>
      <c r="D24" s="68">
        <v>138364</v>
      </c>
      <c r="E24" s="68">
        <v>34462</v>
      </c>
      <c r="F24" s="68">
        <v>39552</v>
      </c>
      <c r="G24" s="68">
        <f>SHGs_19!E24</f>
        <v>8011</v>
      </c>
      <c r="H24" s="68">
        <f>SHGs_19!F24</f>
        <v>6366</v>
      </c>
      <c r="I24" s="68">
        <f>Minority_OS_20!O24</f>
        <v>11047</v>
      </c>
      <c r="J24" s="68">
        <f>Minority_OS_20!P24</f>
        <v>40460</v>
      </c>
      <c r="K24" s="68">
        <v>701</v>
      </c>
      <c r="L24" s="68">
        <v>16</v>
      </c>
      <c r="M24" s="68">
        <v>299</v>
      </c>
      <c r="N24" s="68">
        <v>47</v>
      </c>
      <c r="O24" s="68">
        <v>221</v>
      </c>
      <c r="P24" s="68">
        <v>2347</v>
      </c>
      <c r="Q24" s="68">
        <f t="shared" si="0"/>
        <v>141614</v>
      </c>
      <c r="R24" s="68">
        <f t="shared" si="1"/>
        <v>227152</v>
      </c>
      <c r="S24" s="78">
        <f>R24*100/'CD Ratio_3(i)'!F24</f>
        <v>17.297145824734969</v>
      </c>
    </row>
    <row r="25" spans="1:19" x14ac:dyDescent="0.2">
      <c r="A25" s="53">
        <v>20</v>
      </c>
      <c r="B25" s="54" t="s">
        <v>67</v>
      </c>
      <c r="C25" s="68">
        <v>15</v>
      </c>
      <c r="D25" s="68">
        <v>45</v>
      </c>
      <c r="E25" s="68">
        <v>235</v>
      </c>
      <c r="F25" s="68">
        <v>2375</v>
      </c>
      <c r="G25" s="68">
        <f>SHGs_19!E25</f>
        <v>0</v>
      </c>
      <c r="H25" s="68">
        <f>SHGs_19!F25</f>
        <v>0</v>
      </c>
      <c r="I25" s="68">
        <f>Minority_OS_20!O25</f>
        <v>162</v>
      </c>
      <c r="J25" s="68">
        <f>Minority_OS_20!P25</f>
        <v>191.63</v>
      </c>
      <c r="K25" s="68">
        <v>0</v>
      </c>
      <c r="L25" s="68">
        <v>0</v>
      </c>
      <c r="M25" s="68">
        <v>0</v>
      </c>
      <c r="N25" s="68">
        <v>0</v>
      </c>
      <c r="O25" s="68">
        <v>12</v>
      </c>
      <c r="P25" s="68">
        <v>18</v>
      </c>
      <c r="Q25" s="68">
        <f t="shared" si="0"/>
        <v>424</v>
      </c>
      <c r="R25" s="68">
        <f t="shared" si="1"/>
        <v>2629.63</v>
      </c>
      <c r="S25" s="78">
        <f>R25*100/'CD Ratio_3(i)'!F25</f>
        <v>4.0506323264375608</v>
      </c>
    </row>
    <row r="26" spans="1:19" x14ac:dyDescent="0.2">
      <c r="A26" s="53">
        <v>21</v>
      </c>
      <c r="B26" s="54" t="s">
        <v>50</v>
      </c>
      <c r="C26" s="68">
        <v>6240</v>
      </c>
      <c r="D26" s="68">
        <v>9069.84</v>
      </c>
      <c r="E26" s="68">
        <v>234</v>
      </c>
      <c r="F26" s="68">
        <v>30.84</v>
      </c>
      <c r="G26" s="68">
        <f>SHGs_19!E26</f>
        <v>38</v>
      </c>
      <c r="H26" s="68">
        <f>SHGs_19!F26</f>
        <v>18.739999999999998</v>
      </c>
      <c r="I26" s="68">
        <f>Minority_OS_20!O26</f>
        <v>1859</v>
      </c>
      <c r="J26" s="68">
        <f>Minority_OS_20!P26</f>
        <v>744.65</v>
      </c>
      <c r="K26" s="68">
        <v>75</v>
      </c>
      <c r="L26" s="68">
        <v>0</v>
      </c>
      <c r="M26" s="68">
        <v>976</v>
      </c>
      <c r="N26" s="68">
        <v>128</v>
      </c>
      <c r="O26" s="68">
        <v>1169</v>
      </c>
      <c r="P26" s="68">
        <v>10337.77</v>
      </c>
      <c r="Q26" s="68">
        <f t="shared" si="0"/>
        <v>10591</v>
      </c>
      <c r="R26" s="68">
        <f t="shared" si="1"/>
        <v>20329.84</v>
      </c>
      <c r="S26" s="78">
        <f>R26*100/'CD Ratio_3(i)'!F26</f>
        <v>21.638308515960109</v>
      </c>
    </row>
    <row r="27" spans="1:19" x14ac:dyDescent="0.2">
      <c r="A27" s="215"/>
      <c r="B27" s="191" t="s">
        <v>351</v>
      </c>
      <c r="C27" s="71">
        <f>SUM(C6:C26)</f>
        <v>1150871</v>
      </c>
      <c r="D27" s="71">
        <f t="shared" ref="D27:R27" si="2">SUM(D6:D26)</f>
        <v>1541457.6600000001</v>
      </c>
      <c r="E27" s="71">
        <f t="shared" si="2"/>
        <v>526550.17149099999</v>
      </c>
      <c r="F27" s="71">
        <f t="shared" si="2"/>
        <v>712958.54889999994</v>
      </c>
      <c r="G27" s="71">
        <f t="shared" si="2"/>
        <v>53117</v>
      </c>
      <c r="H27" s="71">
        <f t="shared" si="2"/>
        <v>31793.55</v>
      </c>
      <c r="I27" s="71">
        <f t="shared" si="2"/>
        <v>278957.61459999997</v>
      </c>
      <c r="J27" s="71">
        <f t="shared" si="2"/>
        <v>670592.11670000013</v>
      </c>
      <c r="K27" s="71">
        <f t="shared" si="2"/>
        <v>53422.833500000001</v>
      </c>
      <c r="L27" s="71">
        <f t="shared" si="2"/>
        <v>2720.5284000000001</v>
      </c>
      <c r="M27" s="71">
        <f t="shared" si="2"/>
        <v>7898.0378000000001</v>
      </c>
      <c r="N27" s="71">
        <f t="shared" si="2"/>
        <v>1375.7125000000001</v>
      </c>
      <c r="O27" s="71">
        <f t="shared" si="2"/>
        <v>30776</v>
      </c>
      <c r="P27" s="71">
        <f t="shared" si="2"/>
        <v>65187.44</v>
      </c>
      <c r="Q27" s="71">
        <f t="shared" si="2"/>
        <v>2101592.6573910001</v>
      </c>
      <c r="R27" s="71">
        <f t="shared" si="2"/>
        <v>3026085.5564999999</v>
      </c>
      <c r="S27" s="250">
        <f>R27*100/'CD Ratio_3(i)'!F27</f>
        <v>18.608786454511318</v>
      </c>
    </row>
    <row r="28" spans="1:19" x14ac:dyDescent="0.2">
      <c r="A28" s="53">
        <v>22</v>
      </c>
      <c r="B28" s="54" t="s">
        <v>47</v>
      </c>
      <c r="C28" s="68">
        <v>4600</v>
      </c>
      <c r="D28" s="68">
        <v>21089.52</v>
      </c>
      <c r="E28" s="68">
        <v>18931</v>
      </c>
      <c r="F28" s="68">
        <v>6901</v>
      </c>
      <c r="G28" s="68">
        <f>SHGs_19!E28</f>
        <v>32</v>
      </c>
      <c r="H28" s="68">
        <f>SHGs_19!F28</f>
        <v>138</v>
      </c>
      <c r="I28" s="68">
        <f>Minority_OS_20!O28</f>
        <v>5314</v>
      </c>
      <c r="J28" s="68">
        <f>Minority_OS_20!P28</f>
        <v>10421</v>
      </c>
      <c r="K28" s="68">
        <v>0</v>
      </c>
      <c r="L28" s="68">
        <v>0</v>
      </c>
      <c r="M28" s="68">
        <v>0</v>
      </c>
      <c r="N28" s="68">
        <v>0</v>
      </c>
      <c r="O28" s="68">
        <v>12</v>
      </c>
      <c r="P28" s="68">
        <v>456</v>
      </c>
      <c r="Q28" s="68">
        <f t="shared" ref="Q28:Q48" si="3">O28+M28+K28+I28+G28+E28+C28</f>
        <v>28889</v>
      </c>
      <c r="R28" s="68">
        <f t="shared" ref="R28:R48" si="4">P28+N28+L28+J28+H28+F28+D28</f>
        <v>39005.520000000004</v>
      </c>
      <c r="S28" s="78">
        <f>R28*100/'CD Ratio_3(i)'!F28</f>
        <v>6.2246368976970112</v>
      </c>
    </row>
    <row r="29" spans="1:19" x14ac:dyDescent="0.2">
      <c r="A29" s="53">
        <v>23</v>
      </c>
      <c r="B29" s="54" t="s">
        <v>202</v>
      </c>
      <c r="C29" s="68">
        <v>0</v>
      </c>
      <c r="D29" s="68">
        <v>0</v>
      </c>
      <c r="E29" s="68">
        <v>0</v>
      </c>
      <c r="F29" s="68">
        <v>0</v>
      </c>
      <c r="G29" s="68">
        <f>SHGs_19!E29</f>
        <v>0</v>
      </c>
      <c r="H29" s="68">
        <f>SHGs_19!F29</f>
        <v>0</v>
      </c>
      <c r="I29" s="68">
        <f>Minority_OS_20!O29</f>
        <v>0</v>
      </c>
      <c r="J29" s="68">
        <f>Minority_OS_20!P29</f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f t="shared" si="3"/>
        <v>0</v>
      </c>
      <c r="R29" s="68">
        <f t="shared" si="4"/>
        <v>0</v>
      </c>
      <c r="S29" s="78">
        <f>R29*100/'CD Ratio_3(i)'!F29</f>
        <v>0</v>
      </c>
    </row>
    <row r="30" spans="1:19" x14ac:dyDescent="0.2">
      <c r="A30" s="53">
        <v>24</v>
      </c>
      <c r="B30" s="54" t="s">
        <v>203</v>
      </c>
      <c r="C30" s="68">
        <v>74</v>
      </c>
      <c r="D30" s="68">
        <v>65.400000000000006</v>
      </c>
      <c r="E30" s="68">
        <v>12</v>
      </c>
      <c r="F30" s="68">
        <v>16</v>
      </c>
      <c r="G30" s="68">
        <f>SHGs_19!E30</f>
        <v>0</v>
      </c>
      <c r="H30" s="68">
        <f>SHGs_19!F30</f>
        <v>0</v>
      </c>
      <c r="I30" s="68">
        <f>Minority_OS_20!O30</f>
        <v>31</v>
      </c>
      <c r="J30" s="68">
        <f>Minority_OS_20!P30</f>
        <v>309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f t="shared" si="3"/>
        <v>117</v>
      </c>
      <c r="R30" s="68">
        <f t="shared" si="4"/>
        <v>390.4</v>
      </c>
      <c r="S30" s="78">
        <f>R30*100/'CD Ratio_3(i)'!F30</f>
        <v>55.375886524822697</v>
      </c>
    </row>
    <row r="31" spans="1:19" x14ac:dyDescent="0.2">
      <c r="A31" s="53">
        <v>25</v>
      </c>
      <c r="B31" s="54" t="s">
        <v>51</v>
      </c>
      <c r="C31" s="68">
        <v>0</v>
      </c>
      <c r="D31" s="68">
        <v>0</v>
      </c>
      <c r="E31" s="68">
        <v>0</v>
      </c>
      <c r="F31" s="68">
        <v>0</v>
      </c>
      <c r="G31" s="68">
        <f>SHGs_19!E31</f>
        <v>0</v>
      </c>
      <c r="H31" s="68">
        <f>SHGs_19!F31</f>
        <v>0</v>
      </c>
      <c r="I31" s="68">
        <f>Minority_OS_20!O31</f>
        <v>16</v>
      </c>
      <c r="J31" s="68">
        <f>Minority_OS_20!P31</f>
        <v>99.44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f t="shared" si="3"/>
        <v>16</v>
      </c>
      <c r="R31" s="68">
        <f t="shared" si="4"/>
        <v>99.44</v>
      </c>
      <c r="S31" s="78">
        <f>R31*100/'CD Ratio_3(i)'!F31</f>
        <v>1.0687485624987909</v>
      </c>
    </row>
    <row r="32" spans="1:19" x14ac:dyDescent="0.2">
      <c r="A32" s="53">
        <v>26</v>
      </c>
      <c r="B32" s="54" t="s">
        <v>204</v>
      </c>
      <c r="C32" s="68">
        <v>2224</v>
      </c>
      <c r="D32" s="68">
        <v>10382.958616800001</v>
      </c>
      <c r="E32" s="68">
        <v>1</v>
      </c>
      <c r="F32" s="68">
        <v>4.0441200000000004</v>
      </c>
      <c r="G32" s="68">
        <f>SHGs_19!E32</f>
        <v>0</v>
      </c>
      <c r="H32" s="68">
        <f>SHGs_19!F32</f>
        <v>0</v>
      </c>
      <c r="I32" s="68">
        <f>Minority_OS_20!O32</f>
        <v>0</v>
      </c>
      <c r="J32" s="68">
        <f>Minority_OS_20!P32</f>
        <v>0</v>
      </c>
      <c r="K32" s="68">
        <v>0</v>
      </c>
      <c r="L32" s="68">
        <v>0</v>
      </c>
      <c r="M32" s="68">
        <v>0</v>
      </c>
      <c r="N32" s="68">
        <v>0</v>
      </c>
      <c r="O32" s="68">
        <v>2503</v>
      </c>
      <c r="P32" s="68">
        <v>383.18612899999999</v>
      </c>
      <c r="Q32" s="68">
        <f t="shared" si="3"/>
        <v>4728</v>
      </c>
      <c r="R32" s="68">
        <f t="shared" si="4"/>
        <v>10770.188865800001</v>
      </c>
      <c r="S32" s="78">
        <f>R32*100/'CD Ratio_3(i)'!F32</f>
        <v>18.110471751515959</v>
      </c>
    </row>
    <row r="33" spans="1:19" x14ac:dyDescent="0.2">
      <c r="A33" s="53">
        <v>27</v>
      </c>
      <c r="B33" s="54" t="s">
        <v>205</v>
      </c>
      <c r="C33" s="68">
        <v>0</v>
      </c>
      <c r="D33" s="68">
        <v>0</v>
      </c>
      <c r="E33" s="68">
        <v>0</v>
      </c>
      <c r="F33" s="68">
        <v>0</v>
      </c>
      <c r="G33" s="68">
        <f>SHGs_19!E33</f>
        <v>0</v>
      </c>
      <c r="H33" s="68">
        <f>SHGs_19!F33</f>
        <v>0</v>
      </c>
      <c r="I33" s="68">
        <f>Minority_OS_20!O33</f>
        <v>0</v>
      </c>
      <c r="J33" s="68">
        <f>Minority_OS_20!P33</f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f t="shared" si="3"/>
        <v>0</v>
      </c>
      <c r="R33" s="68">
        <f t="shared" si="4"/>
        <v>0</v>
      </c>
      <c r="S33" s="78">
        <f>R33*100/'CD Ratio_3(i)'!F33</f>
        <v>0</v>
      </c>
    </row>
    <row r="34" spans="1:19" x14ac:dyDescent="0.2">
      <c r="A34" s="53">
        <v>28</v>
      </c>
      <c r="B34" s="54" t="s">
        <v>206</v>
      </c>
      <c r="C34" s="68">
        <v>2064</v>
      </c>
      <c r="D34" s="68">
        <v>2591</v>
      </c>
      <c r="E34" s="68">
        <v>51</v>
      </c>
      <c r="F34" s="68">
        <v>75</v>
      </c>
      <c r="G34" s="68">
        <f>SHGs_19!E34</f>
        <v>0</v>
      </c>
      <c r="H34" s="68">
        <f>SHGs_19!F34</f>
        <v>0</v>
      </c>
      <c r="I34" s="68">
        <f>Minority_OS_20!O34</f>
        <v>180</v>
      </c>
      <c r="J34" s="68">
        <f>Minority_OS_20!P34</f>
        <v>828</v>
      </c>
      <c r="K34" s="68">
        <v>0</v>
      </c>
      <c r="L34" s="68">
        <v>0</v>
      </c>
      <c r="M34" s="68">
        <v>0</v>
      </c>
      <c r="N34" s="68">
        <v>0</v>
      </c>
      <c r="O34" s="68">
        <v>2224</v>
      </c>
      <c r="P34" s="68">
        <v>3729</v>
      </c>
      <c r="Q34" s="68">
        <f t="shared" si="3"/>
        <v>4519</v>
      </c>
      <c r="R34" s="68">
        <f t="shared" si="4"/>
        <v>7223</v>
      </c>
      <c r="S34" s="78">
        <f>R34*100/'CD Ratio_3(i)'!F34</f>
        <v>33.581291552373422</v>
      </c>
    </row>
    <row r="35" spans="1:19" x14ac:dyDescent="0.2">
      <c r="A35" s="53">
        <v>29</v>
      </c>
      <c r="B35" s="54" t="s">
        <v>71</v>
      </c>
      <c r="C35" s="68">
        <v>24031</v>
      </c>
      <c r="D35" s="68">
        <v>42139</v>
      </c>
      <c r="E35" s="68">
        <v>5184</v>
      </c>
      <c r="F35" s="68">
        <v>14580</v>
      </c>
      <c r="G35" s="68">
        <f>SHGs_19!E35</f>
        <v>188</v>
      </c>
      <c r="H35" s="68">
        <f>SHGs_19!F35</f>
        <v>243</v>
      </c>
      <c r="I35" s="68">
        <f>Minority_OS_20!O35</f>
        <v>19433</v>
      </c>
      <c r="J35" s="68">
        <f>Minority_OS_20!P35</f>
        <v>24193</v>
      </c>
      <c r="K35" s="68">
        <v>0</v>
      </c>
      <c r="L35" s="68">
        <v>0</v>
      </c>
      <c r="M35" s="68">
        <v>0</v>
      </c>
      <c r="N35" s="68">
        <v>0</v>
      </c>
      <c r="O35" s="68">
        <v>113859</v>
      </c>
      <c r="P35" s="68">
        <v>16158</v>
      </c>
      <c r="Q35" s="68">
        <f t="shared" si="3"/>
        <v>162695</v>
      </c>
      <c r="R35" s="68">
        <f t="shared" si="4"/>
        <v>97313</v>
      </c>
      <c r="S35" s="78">
        <f>R35*100/'CD Ratio_3(i)'!F35</f>
        <v>7.2426414768549252</v>
      </c>
    </row>
    <row r="36" spans="1:19" x14ac:dyDescent="0.2">
      <c r="A36" s="53">
        <v>30</v>
      </c>
      <c r="B36" s="54" t="s">
        <v>72</v>
      </c>
      <c r="C36" s="68">
        <v>16477</v>
      </c>
      <c r="D36" s="68">
        <v>38740</v>
      </c>
      <c r="E36" s="68">
        <v>22339</v>
      </c>
      <c r="F36" s="68">
        <v>30347</v>
      </c>
      <c r="G36" s="68">
        <f>SHGs_19!E36</f>
        <v>5368</v>
      </c>
      <c r="H36" s="68">
        <f>SHGs_19!F36</f>
        <v>2448</v>
      </c>
      <c r="I36" s="68">
        <f>Minority_OS_20!O36</f>
        <v>10333</v>
      </c>
      <c r="J36" s="68">
        <f>Minority_OS_20!P36</f>
        <v>35567</v>
      </c>
      <c r="K36" s="68">
        <v>36</v>
      </c>
      <c r="L36" s="68">
        <v>2</v>
      </c>
      <c r="M36" s="68">
        <v>0</v>
      </c>
      <c r="N36" s="68">
        <v>0</v>
      </c>
      <c r="O36" s="68">
        <v>34062</v>
      </c>
      <c r="P36" s="68">
        <v>37217</v>
      </c>
      <c r="Q36" s="68">
        <f t="shared" si="3"/>
        <v>88615</v>
      </c>
      <c r="R36" s="68">
        <f t="shared" si="4"/>
        <v>144321</v>
      </c>
      <c r="S36" s="78">
        <f>R36*100/'CD Ratio_3(i)'!F36</f>
        <v>12.672141646026212</v>
      </c>
    </row>
    <row r="37" spans="1:19" x14ac:dyDescent="0.2">
      <c r="A37" s="53">
        <v>31</v>
      </c>
      <c r="B37" s="54" t="s">
        <v>207</v>
      </c>
      <c r="C37" s="68">
        <v>0</v>
      </c>
      <c r="D37" s="68">
        <v>0</v>
      </c>
      <c r="E37" s="68">
        <v>283</v>
      </c>
      <c r="F37" s="68">
        <v>138.49</v>
      </c>
      <c r="G37" s="68">
        <f>SHGs_19!E37</f>
        <v>0</v>
      </c>
      <c r="H37" s="68">
        <f>SHGs_19!F37</f>
        <v>0</v>
      </c>
      <c r="I37" s="68">
        <f>Minority_OS_20!O37</f>
        <v>482</v>
      </c>
      <c r="J37" s="68">
        <f>Minority_OS_20!P37</f>
        <v>257.7</v>
      </c>
      <c r="K37" s="68">
        <v>0</v>
      </c>
      <c r="L37" s="68">
        <v>0</v>
      </c>
      <c r="M37" s="68">
        <v>0</v>
      </c>
      <c r="N37" s="68">
        <v>0</v>
      </c>
      <c r="O37" s="68">
        <v>104329</v>
      </c>
      <c r="P37" s="68">
        <v>15089.94</v>
      </c>
      <c r="Q37" s="68">
        <f t="shared" si="3"/>
        <v>105094</v>
      </c>
      <c r="R37" s="68">
        <f t="shared" si="4"/>
        <v>15486.130000000001</v>
      </c>
      <c r="S37" s="78">
        <f>R37*100/'CD Ratio_3(i)'!F37</f>
        <v>69.611284071529198</v>
      </c>
    </row>
    <row r="38" spans="1:19" x14ac:dyDescent="0.2">
      <c r="A38" s="53">
        <v>32</v>
      </c>
      <c r="B38" s="54" t="s">
        <v>208</v>
      </c>
      <c r="C38" s="68">
        <v>750</v>
      </c>
      <c r="D38" s="68">
        <v>10401</v>
      </c>
      <c r="E38" s="68">
        <v>8720</v>
      </c>
      <c r="F38" s="68">
        <v>6816.8</v>
      </c>
      <c r="G38" s="68">
        <f>SHGs_19!E38</f>
        <v>0</v>
      </c>
      <c r="H38" s="68">
        <f>SHGs_19!F38</f>
        <v>0</v>
      </c>
      <c r="I38" s="68">
        <f>Minority_OS_20!O38</f>
        <v>0</v>
      </c>
      <c r="J38" s="68">
        <f>Minority_OS_20!P38</f>
        <v>0</v>
      </c>
      <c r="K38" s="68">
        <v>0</v>
      </c>
      <c r="L38" s="68">
        <v>0</v>
      </c>
      <c r="M38" s="68">
        <v>0</v>
      </c>
      <c r="N38" s="68">
        <v>0</v>
      </c>
      <c r="O38" s="68">
        <v>28970</v>
      </c>
      <c r="P38" s="68">
        <v>30836.5</v>
      </c>
      <c r="Q38" s="68">
        <f t="shared" si="3"/>
        <v>38440</v>
      </c>
      <c r="R38" s="68">
        <f t="shared" si="4"/>
        <v>48054.3</v>
      </c>
      <c r="S38" s="78">
        <f>R38*100/'CD Ratio_3(i)'!F38</f>
        <v>16.451937594363361</v>
      </c>
    </row>
    <row r="39" spans="1:19" x14ac:dyDescent="0.2">
      <c r="A39" s="53">
        <v>33</v>
      </c>
      <c r="B39" s="54" t="s">
        <v>209</v>
      </c>
      <c r="C39" s="68">
        <v>0</v>
      </c>
      <c r="D39" s="68">
        <v>0</v>
      </c>
      <c r="E39" s="68">
        <v>0</v>
      </c>
      <c r="F39" s="68">
        <v>0</v>
      </c>
      <c r="G39" s="68">
        <f>SHGs_19!E39</f>
        <v>0</v>
      </c>
      <c r="H39" s="68">
        <f>SHGs_19!F39</f>
        <v>0</v>
      </c>
      <c r="I39" s="68">
        <f>Minority_OS_20!O39</f>
        <v>100</v>
      </c>
      <c r="J39" s="68">
        <f>Minority_OS_20!P39</f>
        <v>746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f t="shared" si="3"/>
        <v>100</v>
      </c>
      <c r="R39" s="68">
        <f t="shared" si="4"/>
        <v>746</v>
      </c>
      <c r="S39" s="78">
        <f>R39*100/'CD Ratio_3(i)'!F39</f>
        <v>22.716199756394641</v>
      </c>
    </row>
    <row r="40" spans="1:19" x14ac:dyDescent="0.2">
      <c r="A40" s="53">
        <v>34</v>
      </c>
      <c r="B40" s="54" t="s">
        <v>210</v>
      </c>
      <c r="C40" s="68">
        <v>38</v>
      </c>
      <c r="D40" s="68">
        <v>1789.83</v>
      </c>
      <c r="E40" s="68">
        <v>11</v>
      </c>
      <c r="F40" s="68">
        <v>119.1</v>
      </c>
      <c r="G40" s="68">
        <f>SHGs_19!E40</f>
        <v>1</v>
      </c>
      <c r="H40" s="68">
        <f>SHGs_19!F40</f>
        <v>3.5</v>
      </c>
      <c r="I40" s="68">
        <f>Minority_OS_20!O40</f>
        <v>68</v>
      </c>
      <c r="J40" s="68">
        <f>Minority_OS_20!P40</f>
        <v>577.31999999999994</v>
      </c>
      <c r="K40" s="68">
        <v>0</v>
      </c>
      <c r="L40" s="68">
        <v>0</v>
      </c>
      <c r="M40" s="68">
        <v>0</v>
      </c>
      <c r="N40" s="68">
        <v>0</v>
      </c>
      <c r="O40" s="68">
        <v>429</v>
      </c>
      <c r="P40" s="68">
        <v>2172.0500000000002</v>
      </c>
      <c r="Q40" s="68">
        <f t="shared" si="3"/>
        <v>547</v>
      </c>
      <c r="R40" s="68">
        <f t="shared" si="4"/>
        <v>4661.7999999999993</v>
      </c>
      <c r="S40" s="78">
        <f>R40*100/'CD Ratio_3(i)'!F40</f>
        <v>12.586872586872586</v>
      </c>
    </row>
    <row r="41" spans="1:19" x14ac:dyDescent="0.2">
      <c r="A41" s="53">
        <v>35</v>
      </c>
      <c r="B41" s="54" t="s">
        <v>211</v>
      </c>
      <c r="C41" s="68">
        <v>0</v>
      </c>
      <c r="D41" s="68">
        <v>0</v>
      </c>
      <c r="E41" s="68">
        <v>0</v>
      </c>
      <c r="F41" s="68">
        <v>0</v>
      </c>
      <c r="G41" s="68">
        <f>SHGs_19!E41</f>
        <v>0</v>
      </c>
      <c r="H41" s="68">
        <f>SHGs_19!F41</f>
        <v>0</v>
      </c>
      <c r="I41" s="68">
        <f>Minority_OS_20!O41</f>
        <v>0</v>
      </c>
      <c r="J41" s="68">
        <f>Minority_OS_20!P41</f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f t="shared" si="3"/>
        <v>0</v>
      </c>
      <c r="R41" s="68">
        <f t="shared" si="4"/>
        <v>0</v>
      </c>
      <c r="S41" s="78">
        <f>R41*100/'CD Ratio_3(i)'!F41</f>
        <v>0</v>
      </c>
    </row>
    <row r="42" spans="1:19" x14ac:dyDescent="0.2">
      <c r="A42" s="53">
        <v>36</v>
      </c>
      <c r="B42" s="54" t="s">
        <v>73</v>
      </c>
      <c r="C42" s="68">
        <v>0</v>
      </c>
      <c r="D42" s="68">
        <v>0</v>
      </c>
      <c r="E42" s="68">
        <v>0</v>
      </c>
      <c r="F42" s="68">
        <v>0</v>
      </c>
      <c r="G42" s="68">
        <f>SHGs_19!E42</f>
        <v>0</v>
      </c>
      <c r="H42" s="68">
        <f>SHGs_19!F42</f>
        <v>0</v>
      </c>
      <c r="I42" s="68">
        <f>Minority_OS_20!O42</f>
        <v>2266</v>
      </c>
      <c r="J42" s="68">
        <f>Minority_OS_20!P42</f>
        <v>17007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f t="shared" si="3"/>
        <v>2266</v>
      </c>
      <c r="R42" s="68">
        <f t="shared" si="4"/>
        <v>17007</v>
      </c>
      <c r="S42" s="78">
        <f>R42*100/'CD Ratio_3(i)'!F42</f>
        <v>6.5434188757646874</v>
      </c>
    </row>
    <row r="43" spans="1:19" x14ac:dyDescent="0.2">
      <c r="A43" s="53">
        <v>37</v>
      </c>
      <c r="B43" s="54" t="s">
        <v>212</v>
      </c>
      <c r="C43" s="68">
        <v>0</v>
      </c>
      <c r="D43" s="68">
        <v>0</v>
      </c>
      <c r="E43" s="68">
        <v>1</v>
      </c>
      <c r="F43" s="68">
        <v>1</v>
      </c>
      <c r="G43" s="68">
        <f>SHGs_19!E43</f>
        <v>0</v>
      </c>
      <c r="H43" s="68">
        <f>SHGs_19!F43</f>
        <v>0</v>
      </c>
      <c r="I43" s="68">
        <f>Minority_OS_20!O43</f>
        <v>9</v>
      </c>
      <c r="J43" s="68">
        <f>Minority_OS_20!P43</f>
        <v>37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f t="shared" si="3"/>
        <v>10</v>
      </c>
      <c r="R43" s="68">
        <f t="shared" si="4"/>
        <v>38</v>
      </c>
      <c r="S43" s="78">
        <f>R43*100/'CD Ratio_3(i)'!F43</f>
        <v>0.73401583928916359</v>
      </c>
    </row>
    <row r="44" spans="1:19" x14ac:dyDescent="0.2">
      <c r="A44" s="53">
        <v>38</v>
      </c>
      <c r="B44" s="54" t="s">
        <v>213</v>
      </c>
      <c r="C44" s="68">
        <v>1686</v>
      </c>
      <c r="D44" s="68">
        <v>4333</v>
      </c>
      <c r="E44" s="68">
        <v>5999</v>
      </c>
      <c r="F44" s="68">
        <v>944</v>
      </c>
      <c r="G44" s="68">
        <f>SHGs_19!E44</f>
        <v>0</v>
      </c>
      <c r="H44" s="68">
        <f>SHGs_19!F44</f>
        <v>0</v>
      </c>
      <c r="I44" s="68">
        <f>Minority_OS_20!O44</f>
        <v>4463</v>
      </c>
      <c r="J44" s="68">
        <f>Minority_OS_20!P44</f>
        <v>1084</v>
      </c>
      <c r="K44" s="68">
        <v>0</v>
      </c>
      <c r="L44" s="68">
        <v>0</v>
      </c>
      <c r="M44" s="68">
        <v>0</v>
      </c>
      <c r="N44" s="68">
        <v>0</v>
      </c>
      <c r="O44" s="68">
        <v>131986</v>
      </c>
      <c r="P44" s="68">
        <v>16519</v>
      </c>
      <c r="Q44" s="68">
        <f t="shared" si="3"/>
        <v>144134</v>
      </c>
      <c r="R44" s="68">
        <f t="shared" si="4"/>
        <v>22880</v>
      </c>
      <c r="S44" s="78">
        <f>R44*100/'CD Ratio_3(i)'!F44</f>
        <v>32.919442326230524</v>
      </c>
    </row>
    <row r="45" spans="1:19" x14ac:dyDescent="0.2">
      <c r="A45" s="53">
        <v>39</v>
      </c>
      <c r="B45" s="54" t="s">
        <v>214</v>
      </c>
      <c r="C45" s="68">
        <v>0</v>
      </c>
      <c r="D45" s="68">
        <v>0</v>
      </c>
      <c r="E45" s="68">
        <v>0</v>
      </c>
      <c r="F45" s="68">
        <v>0</v>
      </c>
      <c r="G45" s="68">
        <f>SHGs_19!E45</f>
        <v>0</v>
      </c>
      <c r="H45" s="68">
        <f>SHGs_19!F45</f>
        <v>0</v>
      </c>
      <c r="I45" s="68">
        <f>Minority_OS_20!O45</f>
        <v>0</v>
      </c>
      <c r="J45" s="68">
        <f>Minority_OS_20!P45</f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f t="shared" si="3"/>
        <v>0</v>
      </c>
      <c r="R45" s="68">
        <f t="shared" si="4"/>
        <v>0</v>
      </c>
      <c r="S45" s="78">
        <f>R45*100/'CD Ratio_3(i)'!F45</f>
        <v>0</v>
      </c>
    </row>
    <row r="46" spans="1:19" x14ac:dyDescent="0.2">
      <c r="A46" s="53">
        <v>40</v>
      </c>
      <c r="B46" s="54" t="s">
        <v>77</v>
      </c>
      <c r="C46" s="68">
        <v>0</v>
      </c>
      <c r="D46" s="68">
        <v>0</v>
      </c>
      <c r="E46" s="68">
        <v>0</v>
      </c>
      <c r="F46" s="68">
        <v>0</v>
      </c>
      <c r="G46" s="68">
        <f>SHGs_19!E46</f>
        <v>0</v>
      </c>
      <c r="H46" s="68">
        <f>SHGs_19!F46</f>
        <v>0</v>
      </c>
      <c r="I46" s="68">
        <f>Minority_OS_20!O46</f>
        <v>0</v>
      </c>
      <c r="J46" s="68">
        <f>Minority_OS_20!P46</f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f t="shared" si="3"/>
        <v>0</v>
      </c>
      <c r="R46" s="68">
        <f t="shared" si="4"/>
        <v>0</v>
      </c>
      <c r="S46" s="78">
        <f>R46*100/'CD Ratio_3(i)'!F46</f>
        <v>0</v>
      </c>
    </row>
    <row r="47" spans="1:19" x14ac:dyDescent="0.2">
      <c r="A47" s="53">
        <v>41</v>
      </c>
      <c r="B47" s="54" t="s">
        <v>215</v>
      </c>
      <c r="C47" s="68">
        <v>0</v>
      </c>
      <c r="D47" s="68">
        <v>0</v>
      </c>
      <c r="E47" s="68">
        <v>0</v>
      </c>
      <c r="F47" s="68">
        <v>0</v>
      </c>
      <c r="G47" s="68">
        <f>SHGs_19!E47</f>
        <v>0</v>
      </c>
      <c r="H47" s="68">
        <f>SHGs_19!F47</f>
        <v>0</v>
      </c>
      <c r="I47" s="68">
        <f>Minority_OS_20!O47</f>
        <v>0</v>
      </c>
      <c r="J47" s="68">
        <f>Minority_OS_20!P47</f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f t="shared" si="3"/>
        <v>0</v>
      </c>
      <c r="R47" s="68">
        <f t="shared" si="4"/>
        <v>0</v>
      </c>
      <c r="S47" s="78">
        <f>R47*100/'CD Ratio_3(i)'!F47</f>
        <v>0</v>
      </c>
    </row>
    <row r="48" spans="1:19" x14ac:dyDescent="0.2">
      <c r="A48" s="53">
        <v>42</v>
      </c>
      <c r="B48" s="54" t="s">
        <v>76</v>
      </c>
      <c r="C48" s="68">
        <v>0</v>
      </c>
      <c r="D48" s="68">
        <v>0</v>
      </c>
      <c r="E48" s="68">
        <v>66</v>
      </c>
      <c r="F48" s="68">
        <v>422</v>
      </c>
      <c r="G48" s="68">
        <f>SHGs_19!E48</f>
        <v>4500</v>
      </c>
      <c r="H48" s="68">
        <f>SHGs_19!F48</f>
        <v>2750</v>
      </c>
      <c r="I48" s="68">
        <f>Minority_OS_20!O48</f>
        <v>45</v>
      </c>
      <c r="J48" s="68">
        <f>Minority_OS_20!P48</f>
        <v>2986.08</v>
      </c>
      <c r="K48" s="68">
        <v>0</v>
      </c>
      <c r="L48" s="68">
        <v>0</v>
      </c>
      <c r="M48" s="68">
        <v>0</v>
      </c>
      <c r="N48" s="68">
        <v>0</v>
      </c>
      <c r="O48" s="68">
        <v>10108</v>
      </c>
      <c r="P48" s="68">
        <v>2660</v>
      </c>
      <c r="Q48" s="68">
        <f t="shared" si="3"/>
        <v>14719</v>
      </c>
      <c r="R48" s="68">
        <f t="shared" si="4"/>
        <v>8818.08</v>
      </c>
      <c r="S48" s="78">
        <f>R48*100/'CD Ratio_3(i)'!F48</f>
        <v>9.5493708171796143</v>
      </c>
    </row>
    <row r="49" spans="1:19" x14ac:dyDescent="0.2">
      <c r="A49" s="215"/>
      <c r="B49" s="191" t="s">
        <v>313</v>
      </c>
      <c r="C49" s="71">
        <f>SUM(C28:C48)</f>
        <v>51944</v>
      </c>
      <c r="D49" s="71">
        <f t="shared" ref="D49:R49" si="5">SUM(D28:D48)</f>
        <v>131531.70861680002</v>
      </c>
      <c r="E49" s="71">
        <f t="shared" si="5"/>
        <v>61598</v>
      </c>
      <c r="F49" s="71">
        <f t="shared" si="5"/>
        <v>60364.434119999998</v>
      </c>
      <c r="G49" s="71">
        <f t="shared" si="5"/>
        <v>10089</v>
      </c>
      <c r="H49" s="71">
        <f t="shared" si="5"/>
        <v>5582.5</v>
      </c>
      <c r="I49" s="71">
        <f t="shared" si="5"/>
        <v>42740</v>
      </c>
      <c r="J49" s="71">
        <f t="shared" si="5"/>
        <v>94112.540000000008</v>
      </c>
      <c r="K49" s="71">
        <f t="shared" si="5"/>
        <v>36</v>
      </c>
      <c r="L49" s="71">
        <f t="shared" si="5"/>
        <v>2</v>
      </c>
      <c r="M49" s="71">
        <f t="shared" si="5"/>
        <v>0</v>
      </c>
      <c r="N49" s="71">
        <f t="shared" si="5"/>
        <v>0</v>
      </c>
      <c r="O49" s="71">
        <f t="shared" si="5"/>
        <v>428482</v>
      </c>
      <c r="P49" s="71">
        <f t="shared" si="5"/>
        <v>125220.676129</v>
      </c>
      <c r="Q49" s="71">
        <f t="shared" si="5"/>
        <v>594889</v>
      </c>
      <c r="R49" s="71">
        <f t="shared" si="5"/>
        <v>416813.85886580002</v>
      </c>
      <c r="S49" s="250">
        <f>R49*100/'CD Ratio_3(i)'!F49</f>
        <v>10.263481499079708</v>
      </c>
    </row>
    <row r="50" spans="1:19" x14ac:dyDescent="0.2">
      <c r="A50" s="53">
        <v>43</v>
      </c>
      <c r="B50" s="54" t="s">
        <v>46</v>
      </c>
      <c r="C50" s="68">
        <v>46362</v>
      </c>
      <c r="D50" s="68">
        <v>64679</v>
      </c>
      <c r="E50" s="68">
        <v>60607</v>
      </c>
      <c r="F50" s="68">
        <v>55554</v>
      </c>
      <c r="G50" s="68">
        <f>SHGs_19!E50</f>
        <v>13782</v>
      </c>
      <c r="H50" s="68">
        <f>SHGs_19!F50</f>
        <v>3383</v>
      </c>
      <c r="I50" s="68">
        <f>Minority_OS_20!O50</f>
        <v>34889</v>
      </c>
      <c r="J50" s="68">
        <f>Minority_OS_20!P50</f>
        <v>25188</v>
      </c>
      <c r="K50" s="68">
        <v>3987</v>
      </c>
      <c r="L50" s="68">
        <v>1</v>
      </c>
      <c r="M50" s="68">
        <v>0</v>
      </c>
      <c r="N50" s="68">
        <v>0</v>
      </c>
      <c r="O50" s="68">
        <v>19566</v>
      </c>
      <c r="P50" s="68">
        <v>7124</v>
      </c>
      <c r="Q50" s="68">
        <f t="shared" ref="Q50:R52" si="6">O50+M50+K50+I50+G50+E50+C50</f>
        <v>179193</v>
      </c>
      <c r="R50" s="68">
        <f t="shared" si="6"/>
        <v>155929</v>
      </c>
      <c r="S50" s="78">
        <f>R50*100/'CD Ratio_3(i)'!F50</f>
        <v>39.743740059540805</v>
      </c>
    </row>
    <row r="51" spans="1:19" x14ac:dyDescent="0.2">
      <c r="A51" s="53">
        <v>44</v>
      </c>
      <c r="B51" s="54" t="s">
        <v>216</v>
      </c>
      <c r="C51" s="68">
        <v>138909</v>
      </c>
      <c r="D51" s="68">
        <v>90637</v>
      </c>
      <c r="E51" s="68">
        <v>75387</v>
      </c>
      <c r="F51" s="68">
        <v>77742</v>
      </c>
      <c r="G51" s="68">
        <f>SHGs_19!E51</f>
        <v>18568</v>
      </c>
      <c r="H51" s="68">
        <f>SHGs_19!F51</f>
        <v>6583</v>
      </c>
      <c r="I51" s="68">
        <f>Minority_OS_20!O51</f>
        <v>38280</v>
      </c>
      <c r="J51" s="68">
        <f>Minority_OS_20!P51</f>
        <v>13418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f t="shared" si="6"/>
        <v>271144</v>
      </c>
      <c r="R51" s="68">
        <f t="shared" si="6"/>
        <v>188380</v>
      </c>
      <c r="S51" s="78">
        <f>R51*100/'CD Ratio_3(i)'!F51</f>
        <v>69.854972503736008</v>
      </c>
    </row>
    <row r="52" spans="1:19" x14ac:dyDescent="0.2">
      <c r="A52" s="53">
        <v>45</v>
      </c>
      <c r="B52" s="54" t="s">
        <v>52</v>
      </c>
      <c r="C52" s="68">
        <v>103371</v>
      </c>
      <c r="D52" s="68">
        <v>72182.25</v>
      </c>
      <c r="E52" s="68">
        <v>61624</v>
      </c>
      <c r="F52" s="68">
        <v>54108.34</v>
      </c>
      <c r="G52" s="68">
        <f>SHGs_19!E52</f>
        <v>21441</v>
      </c>
      <c r="H52" s="68">
        <f>SHGs_19!F52</f>
        <v>19187.169999999998</v>
      </c>
      <c r="I52" s="68">
        <f>Minority_OS_20!O52</f>
        <v>16680</v>
      </c>
      <c r="J52" s="68">
        <f>Minority_OS_20!P52</f>
        <v>18555.140000000003</v>
      </c>
      <c r="K52" s="68">
        <v>10072</v>
      </c>
      <c r="L52" s="68">
        <v>435.44</v>
      </c>
      <c r="M52" s="68">
        <v>0</v>
      </c>
      <c r="N52" s="68">
        <v>0</v>
      </c>
      <c r="O52" s="68">
        <v>0</v>
      </c>
      <c r="P52" s="68">
        <v>0</v>
      </c>
      <c r="Q52" s="68">
        <f t="shared" si="6"/>
        <v>213188</v>
      </c>
      <c r="R52" s="68">
        <f t="shared" si="6"/>
        <v>164468.34</v>
      </c>
      <c r="S52" s="78">
        <f>R52*100/'CD Ratio_3(i)'!F52</f>
        <v>36.270366588672204</v>
      </c>
    </row>
    <row r="53" spans="1:19" x14ac:dyDescent="0.2">
      <c r="A53" s="215"/>
      <c r="B53" s="191" t="s">
        <v>352</v>
      </c>
      <c r="C53" s="71">
        <f>SUM(C50:C52)</f>
        <v>288642</v>
      </c>
      <c r="D53" s="71">
        <f t="shared" ref="D53:R53" si="7">SUM(D50:D52)</f>
        <v>227498.25</v>
      </c>
      <c r="E53" s="71">
        <f t="shared" si="7"/>
        <v>197618</v>
      </c>
      <c r="F53" s="71">
        <f t="shared" si="7"/>
        <v>187404.34</v>
      </c>
      <c r="G53" s="71">
        <f t="shared" si="7"/>
        <v>53791</v>
      </c>
      <c r="H53" s="71">
        <f t="shared" si="7"/>
        <v>29153.17</v>
      </c>
      <c r="I53" s="71">
        <f t="shared" si="7"/>
        <v>89849</v>
      </c>
      <c r="J53" s="71">
        <f t="shared" si="7"/>
        <v>57161.14</v>
      </c>
      <c r="K53" s="71">
        <f t="shared" si="7"/>
        <v>14059</v>
      </c>
      <c r="L53" s="71">
        <f t="shared" si="7"/>
        <v>436.44</v>
      </c>
      <c r="M53" s="71">
        <f t="shared" si="7"/>
        <v>0</v>
      </c>
      <c r="N53" s="71">
        <f t="shared" si="7"/>
        <v>0</v>
      </c>
      <c r="O53" s="71">
        <f t="shared" si="7"/>
        <v>19566</v>
      </c>
      <c r="P53" s="71">
        <f t="shared" si="7"/>
        <v>7124</v>
      </c>
      <c r="Q53" s="71">
        <f t="shared" si="7"/>
        <v>663525</v>
      </c>
      <c r="R53" s="71">
        <f t="shared" si="7"/>
        <v>508777.33999999997</v>
      </c>
      <c r="S53" s="250">
        <f>R53*100/'CD Ratio_3(i)'!F53</f>
        <v>45.611437433883779</v>
      </c>
    </row>
    <row r="54" spans="1:19" x14ac:dyDescent="0.2">
      <c r="A54" s="53">
        <v>46</v>
      </c>
      <c r="B54" s="54" t="s">
        <v>314</v>
      </c>
      <c r="C54" s="68">
        <v>0</v>
      </c>
      <c r="D54" s="68">
        <v>0</v>
      </c>
      <c r="E54" s="68">
        <v>0</v>
      </c>
      <c r="F54" s="68">
        <v>0</v>
      </c>
      <c r="G54" s="68">
        <f>SHGs_19!E54</f>
        <v>0</v>
      </c>
      <c r="H54" s="68">
        <f>SHGs_19!F54</f>
        <v>0</v>
      </c>
      <c r="I54" s="68">
        <f>Minority_OS_20!O54</f>
        <v>0</v>
      </c>
      <c r="J54" s="68">
        <f>Minority_OS_20!P54</f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f t="shared" ref="Q54:R57" si="8">O54+M54+K54+I54+G54+E54+C54</f>
        <v>0</v>
      </c>
      <c r="R54" s="68">
        <f t="shared" si="8"/>
        <v>0</v>
      </c>
      <c r="S54" s="78">
        <v>0</v>
      </c>
    </row>
    <row r="55" spans="1:19" x14ac:dyDescent="0.2">
      <c r="A55" s="53">
        <v>47</v>
      </c>
      <c r="B55" s="54" t="s">
        <v>241</v>
      </c>
      <c r="C55" s="68">
        <v>4008823.6999999997</v>
      </c>
      <c r="D55" s="68">
        <v>436472.77260000003</v>
      </c>
      <c r="E55" s="68">
        <v>551920.56000000006</v>
      </c>
      <c r="F55" s="68">
        <v>245988.53</v>
      </c>
      <c r="G55" s="68">
        <f>SHGs_19!E55</f>
        <v>62</v>
      </c>
      <c r="H55" s="68">
        <f>SHGs_19!F55</f>
        <v>221.45</v>
      </c>
      <c r="I55" s="68">
        <f>Minority_OS_20!O55</f>
        <v>58954.027499999997</v>
      </c>
      <c r="J55" s="68">
        <f>Minority_OS_20!P55</f>
        <v>30296.698100000005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f t="shared" si="8"/>
        <v>4619760.2874999996</v>
      </c>
      <c r="R55" s="68">
        <f t="shared" si="8"/>
        <v>712979.45070000004</v>
      </c>
      <c r="S55" s="78">
        <f>R55*100/'CD Ratio_3(i)'!F55</f>
        <v>30.563562498070972</v>
      </c>
    </row>
    <row r="56" spans="1:19" x14ac:dyDescent="0.2">
      <c r="A56" s="53">
        <v>48</v>
      </c>
      <c r="B56" s="54" t="s">
        <v>315</v>
      </c>
      <c r="C56" s="68">
        <v>0</v>
      </c>
      <c r="D56" s="68">
        <v>0</v>
      </c>
      <c r="E56" s="68">
        <v>0</v>
      </c>
      <c r="F56" s="68">
        <v>0</v>
      </c>
      <c r="G56" s="68">
        <f>SHGs_19!E56</f>
        <v>0</v>
      </c>
      <c r="H56" s="68">
        <f>SHGs_19!F56</f>
        <v>0</v>
      </c>
      <c r="I56" s="68">
        <f>Minority_OS_20!O56</f>
        <v>0</v>
      </c>
      <c r="J56" s="68">
        <f>Minority_OS_20!P56</f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f t="shared" si="8"/>
        <v>0</v>
      </c>
      <c r="R56" s="68">
        <f t="shared" si="8"/>
        <v>0</v>
      </c>
      <c r="S56" s="78">
        <f>R56*100/'CD Ratio_3(i)'!F56</f>
        <v>0</v>
      </c>
    </row>
    <row r="57" spans="1:19" x14ac:dyDescent="0.2">
      <c r="A57" s="53">
        <v>49</v>
      </c>
      <c r="B57" s="54" t="s">
        <v>350</v>
      </c>
      <c r="C57" s="68">
        <v>0</v>
      </c>
      <c r="D57" s="68">
        <v>0</v>
      </c>
      <c r="E57" s="68">
        <v>0</v>
      </c>
      <c r="F57" s="68">
        <v>0</v>
      </c>
      <c r="G57" s="68">
        <f>SHGs_19!E57</f>
        <v>0</v>
      </c>
      <c r="H57" s="68">
        <f>SHGs_19!F57</f>
        <v>0</v>
      </c>
      <c r="I57" s="68">
        <f>Minority_OS_20!O57</f>
        <v>0</v>
      </c>
      <c r="J57" s="68">
        <f>Minority_OS_20!P57</f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f t="shared" si="8"/>
        <v>0</v>
      </c>
      <c r="R57" s="68">
        <f t="shared" si="8"/>
        <v>0</v>
      </c>
      <c r="S57" s="78">
        <f>R57*100/'CD Ratio_3(i)'!F57</f>
        <v>0</v>
      </c>
    </row>
    <row r="58" spans="1:19" x14ac:dyDescent="0.2">
      <c r="A58" s="215"/>
      <c r="B58" s="191" t="s">
        <v>316</v>
      </c>
      <c r="C58" s="71">
        <f>SUM(C54:C57)</f>
        <v>4008823.6999999997</v>
      </c>
      <c r="D58" s="71">
        <f t="shared" ref="D58:R58" si="9">SUM(D54:D57)</f>
        <v>436472.77260000003</v>
      </c>
      <c r="E58" s="71">
        <f t="shared" si="9"/>
        <v>551920.56000000006</v>
      </c>
      <c r="F58" s="71">
        <f t="shared" si="9"/>
        <v>245988.53</v>
      </c>
      <c r="G58" s="71">
        <f t="shared" si="9"/>
        <v>62</v>
      </c>
      <c r="H58" s="71">
        <f t="shared" si="9"/>
        <v>221.45</v>
      </c>
      <c r="I58" s="71">
        <f t="shared" si="9"/>
        <v>58954.027499999997</v>
      </c>
      <c r="J58" s="71">
        <f t="shared" si="9"/>
        <v>30296.698100000005</v>
      </c>
      <c r="K58" s="71">
        <f t="shared" si="9"/>
        <v>0</v>
      </c>
      <c r="L58" s="71">
        <f t="shared" si="9"/>
        <v>0</v>
      </c>
      <c r="M58" s="71">
        <f t="shared" si="9"/>
        <v>0</v>
      </c>
      <c r="N58" s="71">
        <f t="shared" si="9"/>
        <v>0</v>
      </c>
      <c r="O58" s="71">
        <f t="shared" si="9"/>
        <v>0</v>
      </c>
      <c r="P58" s="71">
        <f t="shared" si="9"/>
        <v>0</v>
      </c>
      <c r="Q58" s="71">
        <f t="shared" si="9"/>
        <v>4619760.2874999996</v>
      </c>
      <c r="R58" s="71">
        <f t="shared" si="9"/>
        <v>712979.45070000004</v>
      </c>
      <c r="S58" s="250">
        <f>R58*100/'CD Ratio_3(i)'!F58</f>
        <v>30.455528337486029</v>
      </c>
    </row>
    <row r="59" spans="1:19" x14ac:dyDescent="0.2">
      <c r="A59" s="215"/>
      <c r="B59" s="191" t="s">
        <v>242</v>
      </c>
      <c r="C59" s="71">
        <f>C58+C53+C49+C27</f>
        <v>5500280.6999999993</v>
      </c>
      <c r="D59" s="71">
        <f t="shared" ref="D59:R59" si="10">D58+D53+D49+D27</f>
        <v>2336960.3912168001</v>
      </c>
      <c r="E59" s="71">
        <f t="shared" si="10"/>
        <v>1337686.7314909999</v>
      </c>
      <c r="F59" s="71">
        <f t="shared" si="10"/>
        <v>1206715.8530199998</v>
      </c>
      <c r="G59" s="71">
        <f t="shared" si="10"/>
        <v>117059</v>
      </c>
      <c r="H59" s="71">
        <f t="shared" si="10"/>
        <v>66750.67</v>
      </c>
      <c r="I59" s="71">
        <f t="shared" si="10"/>
        <v>470500.64209999994</v>
      </c>
      <c r="J59" s="71">
        <f t="shared" si="10"/>
        <v>852162.49480000022</v>
      </c>
      <c r="K59" s="71">
        <f t="shared" si="10"/>
        <v>67517.833500000008</v>
      </c>
      <c r="L59" s="71">
        <f t="shared" si="10"/>
        <v>3158.9684000000002</v>
      </c>
      <c r="M59" s="71">
        <f t="shared" si="10"/>
        <v>7898.0378000000001</v>
      </c>
      <c r="N59" s="71">
        <f t="shared" si="10"/>
        <v>1375.7125000000001</v>
      </c>
      <c r="O59" s="71">
        <f t="shared" si="10"/>
        <v>478824</v>
      </c>
      <c r="P59" s="71">
        <f t="shared" si="10"/>
        <v>197532.116129</v>
      </c>
      <c r="Q59" s="71">
        <f t="shared" si="10"/>
        <v>7979766.9448910002</v>
      </c>
      <c r="R59" s="71">
        <f t="shared" si="10"/>
        <v>4664656.2060658</v>
      </c>
      <c r="S59" s="250">
        <f>R59*100/'CD Ratio_3(i)'!F59</f>
        <v>19.61650540585881</v>
      </c>
    </row>
    <row r="61" spans="1:19" x14ac:dyDescent="0.2">
      <c r="D61" s="73">
        <f>D59/C59</f>
        <v>0.4248802049715027</v>
      </c>
    </row>
  </sheetData>
  <mergeCells count="12">
    <mergeCell ref="Q4:R4"/>
    <mergeCell ref="C3:S3"/>
    <mergeCell ref="A1:S1"/>
    <mergeCell ref="A3:A5"/>
    <mergeCell ref="B3:B5"/>
    <mergeCell ref="C4:D4"/>
    <mergeCell ref="E4:F4"/>
    <mergeCell ref="G4:H4"/>
    <mergeCell ref="I4:J4"/>
    <mergeCell ref="K4:L4"/>
    <mergeCell ref="M4:N4"/>
    <mergeCell ref="O4:P4"/>
  </mergeCells>
  <conditionalFormatting sqref="C1:S1048576">
    <cfRule type="cellIs" dxfId="39" priority="5" stopIfTrue="1" operator="lessThan">
      <formula>0</formula>
    </cfRule>
  </conditionalFormatting>
  <conditionalFormatting sqref="S1:S1048576">
    <cfRule type="cellIs" dxfId="38" priority="4" stopIfTrue="1" operator="lessThan">
      <formula>10</formula>
    </cfRule>
  </conditionalFormatting>
  <pageMargins left="1.95" right="0.2" top="0.25" bottom="0.25" header="0.3" footer="0.3"/>
  <pageSetup paperSize="9" scale="57" orientation="landscape" r:id="rId1"/>
  <headerFooter>
    <oddFooter>&amp;CData Table, State Level Banker's Committee, M.P. as on 31.12.2016 Page No. 81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67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E59" sqref="E59:F59"/>
    </sheetView>
  </sheetViews>
  <sheetFormatPr defaultColWidth="4.42578125" defaultRowHeight="13.5" x14ac:dyDescent="0.2"/>
  <cols>
    <col min="1" max="1" width="4.42578125" style="75"/>
    <col min="2" max="2" width="22.5703125" style="75" customWidth="1"/>
    <col min="3" max="3" width="6.85546875" style="75" customWidth="1"/>
    <col min="4" max="4" width="10.28515625" style="75" customWidth="1"/>
    <col min="5" max="5" width="7.7109375" style="75" bestFit="1" customWidth="1"/>
    <col min="6" max="6" width="9" style="75" bestFit="1" customWidth="1"/>
    <col min="7" max="7" width="6.28515625" style="75" bestFit="1" customWidth="1"/>
    <col min="8" max="8" width="8.7109375" style="75" customWidth="1"/>
    <col min="9" max="9" width="6.140625" style="75" bestFit="1" customWidth="1"/>
    <col min="10" max="10" width="9.7109375" style="75" customWidth="1"/>
    <col min="11" max="11" width="7.28515625" style="75" bestFit="1" customWidth="1"/>
    <col min="12" max="12" width="10.42578125" style="75" customWidth="1"/>
    <col min="13" max="13" width="7.5703125" style="75" customWidth="1"/>
    <col min="14" max="14" width="10.42578125" style="75" customWidth="1"/>
    <col min="15" max="15" width="9.42578125" style="75" customWidth="1"/>
    <col min="16" max="16" width="10" style="75" customWidth="1"/>
    <col min="17" max="17" width="9.85546875" style="75" customWidth="1"/>
    <col min="18" max="18" width="10.140625" style="75" customWidth="1"/>
    <col min="19" max="19" width="10.5703125" style="75" customWidth="1"/>
    <col min="20" max="20" width="12.85546875" style="75" customWidth="1"/>
    <col min="21" max="21" width="12.7109375" style="75" bestFit="1" customWidth="1"/>
    <col min="22" max="22" width="14" style="75" bestFit="1" customWidth="1"/>
    <col min="23" max="25" width="9" style="75" customWidth="1"/>
    <col min="26" max="26" width="8.7109375" style="75" bestFit="1" customWidth="1"/>
    <col min="27" max="27" width="4.42578125" style="75" customWidth="1"/>
    <col min="28" max="28" width="8" style="75" bestFit="1" customWidth="1"/>
    <col min="29" max="32" width="4.42578125" style="75" customWidth="1"/>
    <col min="33" max="33" width="9.42578125" style="75" customWidth="1"/>
    <col min="34" max="16384" width="4.42578125" style="75"/>
  </cols>
  <sheetData>
    <row r="1" spans="1:26" ht="15.75" x14ac:dyDescent="0.2">
      <c r="A1" s="390" t="s">
        <v>294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</row>
    <row r="2" spans="1:26" ht="13.5" customHeight="1" x14ac:dyDescent="0.2">
      <c r="A2" s="391" t="s">
        <v>120</v>
      </c>
      <c r="B2" s="391" t="s">
        <v>100</v>
      </c>
      <c r="C2" s="386" t="s">
        <v>296</v>
      </c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8"/>
    </row>
    <row r="3" spans="1:26" ht="15" customHeight="1" x14ac:dyDescent="0.2">
      <c r="A3" s="391"/>
      <c r="B3" s="391"/>
      <c r="C3" s="392" t="s">
        <v>153</v>
      </c>
      <c r="D3" s="393"/>
      <c r="E3" s="384" t="s">
        <v>24</v>
      </c>
      <c r="F3" s="384"/>
      <c r="G3" s="384"/>
      <c r="H3" s="384"/>
      <c r="I3" s="384"/>
      <c r="J3" s="384"/>
      <c r="K3" s="384"/>
      <c r="L3" s="384"/>
      <c r="M3" s="384" t="s">
        <v>136</v>
      </c>
      <c r="N3" s="384"/>
      <c r="O3" s="393" t="s">
        <v>137</v>
      </c>
      <c r="P3" s="396"/>
      <c r="Q3" s="384" t="s">
        <v>154</v>
      </c>
      <c r="R3" s="384"/>
      <c r="S3" s="384" t="s">
        <v>131</v>
      </c>
      <c r="T3" s="384"/>
      <c r="U3" s="384" t="s">
        <v>155</v>
      </c>
      <c r="V3" s="384"/>
    </row>
    <row r="4" spans="1:26" ht="20.100000000000001" customHeight="1" x14ac:dyDescent="0.2">
      <c r="A4" s="391"/>
      <c r="B4" s="391"/>
      <c r="C4" s="394"/>
      <c r="D4" s="395"/>
      <c r="E4" s="386" t="s">
        <v>127</v>
      </c>
      <c r="F4" s="388"/>
      <c r="G4" s="386" t="s">
        <v>128</v>
      </c>
      <c r="H4" s="388"/>
      <c r="I4" s="386" t="s">
        <v>129</v>
      </c>
      <c r="J4" s="388"/>
      <c r="K4" s="386" t="s">
        <v>156</v>
      </c>
      <c r="L4" s="387"/>
      <c r="M4" s="384"/>
      <c r="N4" s="384"/>
      <c r="O4" s="395"/>
      <c r="P4" s="397"/>
      <c r="Q4" s="384"/>
      <c r="R4" s="384"/>
      <c r="S4" s="384"/>
      <c r="T4" s="384"/>
      <c r="U4" s="384"/>
      <c r="V4" s="384"/>
    </row>
    <row r="5" spans="1:26" ht="15" customHeight="1" x14ac:dyDescent="0.2">
      <c r="A5" s="391"/>
      <c r="B5" s="391"/>
      <c r="C5" s="216" t="s">
        <v>221</v>
      </c>
      <c r="D5" s="216" t="s">
        <v>220</v>
      </c>
      <c r="E5" s="216" t="s">
        <v>221</v>
      </c>
      <c r="F5" s="216" t="s">
        <v>220</v>
      </c>
      <c r="G5" s="216" t="s">
        <v>221</v>
      </c>
      <c r="H5" s="216" t="s">
        <v>220</v>
      </c>
      <c r="I5" s="216" t="s">
        <v>221</v>
      </c>
      <c r="J5" s="216" t="s">
        <v>220</v>
      </c>
      <c r="K5" s="216" t="s">
        <v>221</v>
      </c>
      <c r="L5" s="216" t="s">
        <v>220</v>
      </c>
      <c r="M5" s="216" t="s">
        <v>221</v>
      </c>
      <c r="N5" s="216" t="s">
        <v>220</v>
      </c>
      <c r="O5" s="216" t="s">
        <v>221</v>
      </c>
      <c r="P5" s="216" t="s">
        <v>220</v>
      </c>
      <c r="Q5" s="216" t="s">
        <v>221</v>
      </c>
      <c r="R5" s="216" t="s">
        <v>220</v>
      </c>
      <c r="S5" s="216" t="s">
        <v>221</v>
      </c>
      <c r="T5" s="216" t="s">
        <v>220</v>
      </c>
      <c r="U5" s="216" t="s">
        <v>221</v>
      </c>
      <c r="V5" s="216" t="s">
        <v>220</v>
      </c>
      <c r="W5" s="161" t="s">
        <v>222</v>
      </c>
      <c r="X5" s="161" t="s">
        <v>1</v>
      </c>
      <c r="Y5" s="161" t="s">
        <v>247</v>
      </c>
      <c r="Z5" s="161" t="s">
        <v>223</v>
      </c>
    </row>
    <row r="6" spans="1:26" ht="15" customHeight="1" x14ac:dyDescent="0.2">
      <c r="A6" s="53">
        <v>1</v>
      </c>
      <c r="B6" s="67" t="s">
        <v>55</v>
      </c>
      <c r="C6" s="68">
        <v>0</v>
      </c>
      <c r="D6" s="68">
        <v>0</v>
      </c>
      <c r="E6" s="68">
        <v>36</v>
      </c>
      <c r="F6" s="68">
        <v>59</v>
      </c>
      <c r="G6" s="68">
        <v>4</v>
      </c>
      <c r="H6" s="68">
        <v>1815</v>
      </c>
      <c r="I6" s="68">
        <v>1</v>
      </c>
      <c r="J6" s="68">
        <v>1618</v>
      </c>
      <c r="K6" s="68">
        <f>E6+G6+I6</f>
        <v>41</v>
      </c>
      <c r="L6" s="68">
        <f>F6+H6+J6</f>
        <v>3492</v>
      </c>
      <c r="M6" s="68">
        <v>0</v>
      </c>
      <c r="N6" s="68">
        <v>0</v>
      </c>
      <c r="O6" s="68">
        <v>0</v>
      </c>
      <c r="P6" s="68">
        <v>0</v>
      </c>
      <c r="Q6" s="68">
        <v>4317</v>
      </c>
      <c r="R6" s="68">
        <v>5587</v>
      </c>
      <c r="S6" s="68">
        <v>6105</v>
      </c>
      <c r="T6" s="68">
        <v>278285</v>
      </c>
      <c r="U6" s="213">
        <f>S6+Q6+O6+M6+K6+C6</f>
        <v>10463</v>
      </c>
      <c r="V6" s="68">
        <f>T6+R6+P6+N6+L6+D6</f>
        <v>287364</v>
      </c>
      <c r="W6" s="75">
        <f>'Pri Sec_outstanding_6'!P6</f>
        <v>451077</v>
      </c>
      <c r="X6" s="75">
        <f>V6+W6</f>
        <v>738441</v>
      </c>
      <c r="Y6" s="75">
        <f>'CD Ratio_3(i)'!F6</f>
        <v>738441</v>
      </c>
      <c r="Z6" s="75">
        <f t="shared" ref="Z6:Z59" si="0">X6-Y6</f>
        <v>0</v>
      </c>
    </row>
    <row r="7" spans="1:26" x14ac:dyDescent="0.2">
      <c r="A7" s="53">
        <v>2</v>
      </c>
      <c r="B7" s="67" t="s">
        <v>56</v>
      </c>
      <c r="C7" s="68">
        <v>0</v>
      </c>
      <c r="D7" s="68">
        <v>0</v>
      </c>
      <c r="E7" s="68">
        <v>9</v>
      </c>
      <c r="F7" s="68">
        <v>1829</v>
      </c>
      <c r="G7" s="68">
        <v>0</v>
      </c>
      <c r="H7" s="68">
        <v>0</v>
      </c>
      <c r="I7" s="68">
        <v>0</v>
      </c>
      <c r="J7" s="68">
        <v>0</v>
      </c>
      <c r="K7" s="68">
        <f t="shared" ref="K7:K57" si="1">E7+G7+I7</f>
        <v>9</v>
      </c>
      <c r="L7" s="68">
        <f t="shared" ref="L7:L57" si="2">F7+H7+J7</f>
        <v>1829</v>
      </c>
      <c r="M7" s="68">
        <v>13</v>
      </c>
      <c r="N7" s="68">
        <v>223</v>
      </c>
      <c r="O7" s="68">
        <v>78</v>
      </c>
      <c r="P7" s="68">
        <v>3395</v>
      </c>
      <c r="Q7" s="68">
        <v>373</v>
      </c>
      <c r="R7" s="68">
        <v>1523</v>
      </c>
      <c r="S7" s="68">
        <v>1523</v>
      </c>
      <c r="T7" s="68">
        <v>27837.07</v>
      </c>
      <c r="U7" s="213">
        <f t="shared" ref="U7:U57" si="3">S7+Q7+O7+M7+K7+C7</f>
        <v>1996</v>
      </c>
      <c r="V7" s="68">
        <f t="shared" ref="V7:V57" si="4">T7+R7+P7+N7+L7+D7</f>
        <v>34807.07</v>
      </c>
      <c r="W7" s="75">
        <f>'Pri Sec_outstanding_6'!P7</f>
        <v>40162.58</v>
      </c>
      <c r="X7" s="75">
        <f t="shared" ref="X7:X59" si="5">V7+W7</f>
        <v>74969.649999999994</v>
      </c>
      <c r="Y7" s="75">
        <f>'CD Ratio_3(i)'!F7</f>
        <v>74969.649999999994</v>
      </c>
      <c r="Z7" s="75">
        <f t="shared" si="0"/>
        <v>0</v>
      </c>
    </row>
    <row r="8" spans="1:26" x14ac:dyDescent="0.2">
      <c r="A8" s="53">
        <v>3</v>
      </c>
      <c r="B8" s="67" t="s">
        <v>57</v>
      </c>
      <c r="C8" s="68">
        <v>1</v>
      </c>
      <c r="D8" s="68">
        <v>1000</v>
      </c>
      <c r="E8" s="68">
        <v>656</v>
      </c>
      <c r="F8" s="68">
        <v>6301</v>
      </c>
      <c r="G8" s="68">
        <v>901</v>
      </c>
      <c r="H8" s="68">
        <v>11052</v>
      </c>
      <c r="I8" s="68">
        <v>1896</v>
      </c>
      <c r="J8" s="68">
        <v>198653</v>
      </c>
      <c r="K8" s="68">
        <f t="shared" si="1"/>
        <v>3453</v>
      </c>
      <c r="L8" s="68">
        <f t="shared" si="2"/>
        <v>216006</v>
      </c>
      <c r="M8" s="68">
        <v>612</v>
      </c>
      <c r="N8" s="68">
        <v>1224</v>
      </c>
      <c r="O8" s="68">
        <v>1562</v>
      </c>
      <c r="P8" s="68">
        <v>7810</v>
      </c>
      <c r="Q8" s="68">
        <v>2410</v>
      </c>
      <c r="R8" s="68">
        <v>1023</v>
      </c>
      <c r="S8" s="68">
        <v>493</v>
      </c>
      <c r="T8" s="68">
        <v>5330</v>
      </c>
      <c r="U8" s="213">
        <f t="shared" si="3"/>
        <v>8531</v>
      </c>
      <c r="V8" s="68">
        <f t="shared" si="4"/>
        <v>232393</v>
      </c>
      <c r="W8" s="75">
        <f>'Pri Sec_outstanding_6'!P8</f>
        <v>598810</v>
      </c>
      <c r="X8" s="75">
        <f t="shared" si="5"/>
        <v>831203</v>
      </c>
      <c r="Y8" s="75">
        <f>'CD Ratio_3(i)'!F8</f>
        <v>831203</v>
      </c>
      <c r="Z8" s="75">
        <f t="shared" si="0"/>
        <v>0</v>
      </c>
    </row>
    <row r="9" spans="1:26" x14ac:dyDescent="0.2">
      <c r="A9" s="53">
        <v>4</v>
      </c>
      <c r="B9" s="67" t="s">
        <v>58</v>
      </c>
      <c r="C9" s="68">
        <v>105</v>
      </c>
      <c r="D9" s="68">
        <v>26846</v>
      </c>
      <c r="E9" s="68">
        <v>14</v>
      </c>
      <c r="F9" s="68">
        <v>4469</v>
      </c>
      <c r="G9" s="68">
        <v>62</v>
      </c>
      <c r="H9" s="68">
        <v>30115</v>
      </c>
      <c r="I9" s="68">
        <v>11</v>
      </c>
      <c r="J9" s="68">
        <v>8773</v>
      </c>
      <c r="K9" s="68">
        <f t="shared" si="1"/>
        <v>87</v>
      </c>
      <c r="L9" s="68">
        <f t="shared" si="2"/>
        <v>43357</v>
      </c>
      <c r="M9" s="68">
        <v>145</v>
      </c>
      <c r="N9" s="68">
        <v>211</v>
      </c>
      <c r="O9" s="68">
        <v>4670</v>
      </c>
      <c r="P9" s="68">
        <v>52157</v>
      </c>
      <c r="Q9" s="68">
        <v>5486</v>
      </c>
      <c r="R9" s="68">
        <v>15845</v>
      </c>
      <c r="S9" s="68">
        <v>78521</v>
      </c>
      <c r="T9" s="68">
        <v>380355</v>
      </c>
      <c r="U9" s="213">
        <f t="shared" si="3"/>
        <v>89014</v>
      </c>
      <c r="V9" s="68">
        <f t="shared" si="4"/>
        <v>518771</v>
      </c>
      <c r="W9" s="75">
        <f>'Pri Sec_outstanding_6'!P9</f>
        <v>1365158</v>
      </c>
      <c r="X9" s="75">
        <f t="shared" si="5"/>
        <v>1883929</v>
      </c>
      <c r="Y9" s="75">
        <f>'CD Ratio_3(i)'!F9</f>
        <v>1883929</v>
      </c>
      <c r="Z9" s="75">
        <f t="shared" si="0"/>
        <v>0</v>
      </c>
    </row>
    <row r="10" spans="1:26" x14ac:dyDescent="0.2">
      <c r="A10" s="53">
        <v>5</v>
      </c>
      <c r="B10" s="67" t="s">
        <v>59</v>
      </c>
      <c r="C10" s="68">
        <v>1</v>
      </c>
      <c r="D10" s="68">
        <v>16154</v>
      </c>
      <c r="E10" s="68">
        <v>456</v>
      </c>
      <c r="F10" s="68">
        <v>2836.4</v>
      </c>
      <c r="G10" s="68">
        <v>18</v>
      </c>
      <c r="H10" s="68">
        <v>1346.2</v>
      </c>
      <c r="I10" s="68">
        <v>0</v>
      </c>
      <c r="J10" s="68">
        <v>0</v>
      </c>
      <c r="K10" s="68">
        <f t="shared" si="1"/>
        <v>474</v>
      </c>
      <c r="L10" s="68">
        <f t="shared" si="2"/>
        <v>4182.6000000000004</v>
      </c>
      <c r="M10" s="68">
        <v>59</v>
      </c>
      <c r="N10" s="68">
        <v>715.3</v>
      </c>
      <c r="O10" s="68">
        <v>526</v>
      </c>
      <c r="P10" s="68">
        <v>13431.1</v>
      </c>
      <c r="Q10" s="68">
        <v>5755</v>
      </c>
      <c r="R10" s="68">
        <v>17235</v>
      </c>
      <c r="S10" s="68">
        <v>1617</v>
      </c>
      <c r="T10" s="68">
        <v>34497</v>
      </c>
      <c r="U10" s="213">
        <f t="shared" si="3"/>
        <v>8432</v>
      </c>
      <c r="V10" s="68">
        <f t="shared" si="4"/>
        <v>86215</v>
      </c>
      <c r="W10" s="75">
        <f>'Pri Sec_outstanding_6'!P10</f>
        <v>224366</v>
      </c>
      <c r="X10" s="75">
        <f t="shared" si="5"/>
        <v>310581</v>
      </c>
      <c r="Y10" s="75">
        <f>'CD Ratio_3(i)'!F10</f>
        <v>310581</v>
      </c>
      <c r="Z10" s="75">
        <f t="shared" si="0"/>
        <v>0</v>
      </c>
    </row>
    <row r="11" spans="1:26" x14ac:dyDescent="0.2">
      <c r="A11" s="53">
        <v>6</v>
      </c>
      <c r="B11" s="67" t="s">
        <v>60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f t="shared" si="1"/>
        <v>0</v>
      </c>
      <c r="L11" s="68">
        <f t="shared" si="2"/>
        <v>0</v>
      </c>
      <c r="M11" s="68">
        <v>159</v>
      </c>
      <c r="N11" s="68">
        <v>981</v>
      </c>
      <c r="O11" s="68">
        <v>1361</v>
      </c>
      <c r="P11" s="68">
        <v>30908</v>
      </c>
      <c r="Q11" s="68">
        <v>12826</v>
      </c>
      <c r="R11" s="68">
        <v>178515</v>
      </c>
      <c r="S11" s="68">
        <v>171</v>
      </c>
      <c r="T11" s="68">
        <v>20451</v>
      </c>
      <c r="U11" s="213">
        <f t="shared" si="3"/>
        <v>14517</v>
      </c>
      <c r="V11" s="68">
        <f t="shared" si="4"/>
        <v>230855</v>
      </c>
      <c r="W11" s="75">
        <f>'Pri Sec_outstanding_6'!P11</f>
        <v>309841.68</v>
      </c>
      <c r="X11" s="75">
        <f t="shared" si="5"/>
        <v>540696.67999999993</v>
      </c>
      <c r="Y11" s="75">
        <f>'CD Ratio_3(i)'!F11</f>
        <v>540696.93000000005</v>
      </c>
      <c r="Z11" s="75">
        <f t="shared" si="0"/>
        <v>-0.25000000011641532</v>
      </c>
    </row>
    <row r="12" spans="1:26" x14ac:dyDescent="0.2">
      <c r="A12" s="53">
        <v>7</v>
      </c>
      <c r="B12" s="67" t="s">
        <v>61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f t="shared" si="1"/>
        <v>0</v>
      </c>
      <c r="L12" s="68">
        <f t="shared" si="2"/>
        <v>0</v>
      </c>
      <c r="M12" s="68">
        <v>186</v>
      </c>
      <c r="N12" s="68">
        <v>3417</v>
      </c>
      <c r="O12" s="68">
        <v>317</v>
      </c>
      <c r="P12" s="68">
        <v>10973</v>
      </c>
      <c r="Q12" s="68">
        <v>9856</v>
      </c>
      <c r="R12" s="68">
        <v>13268</v>
      </c>
      <c r="S12" s="68">
        <v>186</v>
      </c>
      <c r="T12" s="68">
        <v>350284</v>
      </c>
      <c r="U12" s="213">
        <f t="shared" si="3"/>
        <v>10545</v>
      </c>
      <c r="V12" s="68">
        <f t="shared" si="4"/>
        <v>377942</v>
      </c>
      <c r="W12" s="75">
        <f>'Pri Sec_outstanding_6'!P12</f>
        <v>985981</v>
      </c>
      <c r="X12" s="75">
        <f t="shared" si="5"/>
        <v>1363923</v>
      </c>
      <c r="Y12" s="75">
        <f>'CD Ratio_3(i)'!F12</f>
        <v>1363923</v>
      </c>
      <c r="Z12" s="75">
        <f t="shared" si="0"/>
        <v>0</v>
      </c>
    </row>
    <row r="13" spans="1:26" x14ac:dyDescent="0.2">
      <c r="A13" s="53">
        <v>8</v>
      </c>
      <c r="B13" s="67" t="s">
        <v>48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f t="shared" si="1"/>
        <v>0</v>
      </c>
      <c r="L13" s="68">
        <f t="shared" si="2"/>
        <v>0</v>
      </c>
      <c r="M13" s="68">
        <v>2</v>
      </c>
      <c r="N13" s="68">
        <v>57</v>
      </c>
      <c r="O13" s="68">
        <v>5</v>
      </c>
      <c r="P13" s="68">
        <v>395</v>
      </c>
      <c r="Q13" s="68">
        <v>153</v>
      </c>
      <c r="R13" s="68">
        <v>356</v>
      </c>
      <c r="S13" s="68">
        <v>1901</v>
      </c>
      <c r="T13" s="68">
        <v>230001</v>
      </c>
      <c r="U13" s="213">
        <f t="shared" si="3"/>
        <v>2061</v>
      </c>
      <c r="V13" s="68">
        <f t="shared" si="4"/>
        <v>230809</v>
      </c>
      <c r="W13" s="75">
        <f>'Pri Sec_outstanding_6'!P13</f>
        <v>94248</v>
      </c>
      <c r="X13" s="75">
        <f t="shared" si="5"/>
        <v>325057</v>
      </c>
      <c r="Y13" s="75">
        <f>'CD Ratio_3(i)'!F13</f>
        <v>325057</v>
      </c>
      <c r="Z13" s="75">
        <f t="shared" si="0"/>
        <v>0</v>
      </c>
    </row>
    <row r="14" spans="1:26" x14ac:dyDescent="0.2">
      <c r="A14" s="53">
        <v>9</v>
      </c>
      <c r="B14" s="67" t="s">
        <v>49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3</v>
      </c>
      <c r="J14" s="68">
        <v>765</v>
      </c>
      <c r="K14" s="68">
        <f t="shared" si="1"/>
        <v>3</v>
      </c>
      <c r="L14" s="68">
        <f t="shared" si="2"/>
        <v>765</v>
      </c>
      <c r="M14" s="68">
        <v>9</v>
      </c>
      <c r="N14" s="68">
        <v>139</v>
      </c>
      <c r="O14" s="68">
        <v>427</v>
      </c>
      <c r="P14" s="68">
        <v>7239</v>
      </c>
      <c r="Q14" s="68">
        <v>3335</v>
      </c>
      <c r="R14" s="68">
        <v>6758</v>
      </c>
      <c r="S14" s="68">
        <v>5172</v>
      </c>
      <c r="T14" s="68">
        <v>78778</v>
      </c>
      <c r="U14" s="213">
        <f t="shared" si="3"/>
        <v>8946</v>
      </c>
      <c r="V14" s="68">
        <f t="shared" si="4"/>
        <v>93679</v>
      </c>
      <c r="W14" s="75">
        <f>'Pri Sec_outstanding_6'!P14</f>
        <v>70014</v>
      </c>
      <c r="X14" s="75">
        <f t="shared" si="5"/>
        <v>163693</v>
      </c>
      <c r="Y14" s="75">
        <f>'CD Ratio_3(i)'!F14</f>
        <v>163693</v>
      </c>
      <c r="Z14" s="75">
        <f t="shared" si="0"/>
        <v>0</v>
      </c>
    </row>
    <row r="15" spans="1:26" x14ac:dyDescent="0.2">
      <c r="A15" s="53">
        <v>10</v>
      </c>
      <c r="B15" s="67" t="s">
        <v>81</v>
      </c>
      <c r="C15" s="68">
        <v>0</v>
      </c>
      <c r="D15" s="68">
        <v>0</v>
      </c>
      <c r="E15" s="68">
        <v>3</v>
      </c>
      <c r="F15" s="68">
        <v>1743</v>
      </c>
      <c r="G15" s="68">
        <v>4</v>
      </c>
      <c r="H15" s="68">
        <v>1778</v>
      </c>
      <c r="I15" s="68">
        <v>220</v>
      </c>
      <c r="J15" s="68">
        <v>130585</v>
      </c>
      <c r="K15" s="68">
        <f t="shared" si="1"/>
        <v>227</v>
      </c>
      <c r="L15" s="68">
        <f t="shared" si="2"/>
        <v>134106</v>
      </c>
      <c r="M15" s="68">
        <v>7</v>
      </c>
      <c r="N15" s="68">
        <v>95</v>
      </c>
      <c r="O15" s="68">
        <v>626</v>
      </c>
      <c r="P15" s="68">
        <v>24766</v>
      </c>
      <c r="Q15" s="68">
        <v>3266</v>
      </c>
      <c r="R15" s="68">
        <v>20041</v>
      </c>
      <c r="S15" s="68">
        <v>838</v>
      </c>
      <c r="T15" s="68">
        <v>16181</v>
      </c>
      <c r="U15" s="213">
        <f t="shared" si="3"/>
        <v>4964</v>
      </c>
      <c r="V15" s="68">
        <f t="shared" si="4"/>
        <v>195189</v>
      </c>
      <c r="W15" s="75">
        <f>'Pri Sec_outstanding_6'!P15</f>
        <v>211134</v>
      </c>
      <c r="X15" s="75">
        <f t="shared" si="5"/>
        <v>406323</v>
      </c>
      <c r="Y15" s="75">
        <f>'CD Ratio_3(i)'!F15</f>
        <v>406323</v>
      </c>
      <c r="Z15" s="75">
        <f t="shared" si="0"/>
        <v>0</v>
      </c>
    </row>
    <row r="16" spans="1:26" x14ac:dyDescent="0.2">
      <c r="A16" s="53">
        <v>11</v>
      </c>
      <c r="B16" s="67" t="s">
        <v>62</v>
      </c>
      <c r="C16" s="68">
        <v>0</v>
      </c>
      <c r="D16" s="68">
        <v>0</v>
      </c>
      <c r="E16" s="68">
        <v>1</v>
      </c>
      <c r="F16" s="68">
        <v>18.98</v>
      </c>
      <c r="G16" s="68">
        <v>0</v>
      </c>
      <c r="H16" s="68">
        <v>0</v>
      </c>
      <c r="I16" s="68">
        <v>0</v>
      </c>
      <c r="J16" s="68">
        <v>0</v>
      </c>
      <c r="K16" s="68">
        <f t="shared" si="1"/>
        <v>1</v>
      </c>
      <c r="L16" s="68">
        <f t="shared" si="2"/>
        <v>18.98</v>
      </c>
      <c r="M16" s="68">
        <v>14</v>
      </c>
      <c r="N16" s="68">
        <v>33.630000000000003</v>
      </c>
      <c r="O16" s="68">
        <v>35</v>
      </c>
      <c r="P16" s="68">
        <v>648.6</v>
      </c>
      <c r="Q16" s="68">
        <v>248</v>
      </c>
      <c r="R16" s="68">
        <v>169.6</v>
      </c>
      <c r="S16" s="68">
        <v>1820</v>
      </c>
      <c r="T16" s="68">
        <v>67883</v>
      </c>
      <c r="U16" s="213">
        <f t="shared" si="3"/>
        <v>2118</v>
      </c>
      <c r="V16" s="68">
        <f t="shared" si="4"/>
        <v>68753.810000000012</v>
      </c>
      <c r="W16" s="75">
        <f>'Pri Sec_outstanding_6'!P16</f>
        <v>22258.07</v>
      </c>
      <c r="X16" s="75">
        <f t="shared" si="5"/>
        <v>91011.88</v>
      </c>
      <c r="Y16" s="75">
        <f>'CD Ratio_3(i)'!F16</f>
        <v>91012.01</v>
      </c>
      <c r="Z16" s="75">
        <f t="shared" si="0"/>
        <v>-0.1299999999901047</v>
      </c>
    </row>
    <row r="17" spans="1:26" x14ac:dyDescent="0.2">
      <c r="A17" s="53">
        <v>12</v>
      </c>
      <c r="B17" s="67" t="s">
        <v>63</v>
      </c>
      <c r="C17" s="68">
        <v>1</v>
      </c>
      <c r="D17" s="68">
        <v>123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f t="shared" si="1"/>
        <v>0</v>
      </c>
      <c r="L17" s="68">
        <f t="shared" si="2"/>
        <v>0</v>
      </c>
      <c r="M17" s="68">
        <v>0</v>
      </c>
      <c r="N17" s="68">
        <v>0</v>
      </c>
      <c r="O17" s="68">
        <v>19</v>
      </c>
      <c r="P17" s="68">
        <v>1680</v>
      </c>
      <c r="Q17" s="68">
        <v>4504</v>
      </c>
      <c r="R17" s="68">
        <v>8430</v>
      </c>
      <c r="S17" s="68">
        <v>1051</v>
      </c>
      <c r="T17" s="68">
        <v>31904</v>
      </c>
      <c r="U17" s="213">
        <f t="shared" si="3"/>
        <v>5575</v>
      </c>
      <c r="V17" s="68">
        <f t="shared" si="4"/>
        <v>42137</v>
      </c>
      <c r="W17" s="75">
        <f>'Pri Sec_outstanding_6'!P17</f>
        <v>61734</v>
      </c>
      <c r="X17" s="75">
        <f t="shared" si="5"/>
        <v>103871</v>
      </c>
      <c r="Y17" s="75">
        <f>'CD Ratio_3(i)'!F17</f>
        <v>103871</v>
      </c>
      <c r="Z17" s="75">
        <f t="shared" si="0"/>
        <v>0</v>
      </c>
    </row>
    <row r="18" spans="1:26" x14ac:dyDescent="0.2">
      <c r="A18" s="53">
        <v>13</v>
      </c>
      <c r="B18" s="67" t="s">
        <v>199</v>
      </c>
      <c r="C18" s="68">
        <v>5</v>
      </c>
      <c r="D18" s="68">
        <v>4385.3500000000004</v>
      </c>
      <c r="E18" s="68">
        <v>8</v>
      </c>
      <c r="F18" s="68">
        <v>1270.8599999999999</v>
      </c>
      <c r="G18" s="68">
        <v>2</v>
      </c>
      <c r="H18" s="68">
        <v>1943.81</v>
      </c>
      <c r="I18" s="68">
        <v>4</v>
      </c>
      <c r="J18" s="68">
        <v>3444.92</v>
      </c>
      <c r="K18" s="68">
        <f t="shared" si="1"/>
        <v>14</v>
      </c>
      <c r="L18" s="68">
        <f t="shared" si="2"/>
        <v>6659.59</v>
      </c>
      <c r="M18" s="68">
        <v>61</v>
      </c>
      <c r="N18" s="68">
        <v>419.74</v>
      </c>
      <c r="O18" s="68">
        <v>773</v>
      </c>
      <c r="P18" s="68">
        <v>11357.42</v>
      </c>
      <c r="Q18" s="68">
        <v>2525</v>
      </c>
      <c r="R18" s="68">
        <v>3865.57</v>
      </c>
      <c r="S18" s="68">
        <v>3740</v>
      </c>
      <c r="T18" s="68">
        <v>85454.92</v>
      </c>
      <c r="U18" s="213">
        <f t="shared" si="3"/>
        <v>7118</v>
      </c>
      <c r="V18" s="68">
        <f t="shared" si="4"/>
        <v>112142.59000000001</v>
      </c>
      <c r="W18" s="75">
        <f>'Pri Sec_outstanding_6'!P18</f>
        <v>138447.19</v>
      </c>
      <c r="X18" s="75">
        <f t="shared" si="5"/>
        <v>250589.78000000003</v>
      </c>
      <c r="Y18" s="75">
        <f>'CD Ratio_3(i)'!F18</f>
        <v>250589.78</v>
      </c>
      <c r="Z18" s="75">
        <f t="shared" si="0"/>
        <v>0</v>
      </c>
    </row>
    <row r="19" spans="1:26" x14ac:dyDescent="0.2">
      <c r="A19" s="53">
        <v>14</v>
      </c>
      <c r="B19" s="67" t="s">
        <v>200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f t="shared" si="1"/>
        <v>0</v>
      </c>
      <c r="L19" s="68">
        <f t="shared" si="2"/>
        <v>0</v>
      </c>
      <c r="M19" s="68">
        <v>17</v>
      </c>
      <c r="N19" s="68">
        <v>232.03</v>
      </c>
      <c r="O19" s="68">
        <v>223</v>
      </c>
      <c r="P19" s="68">
        <v>2865.49</v>
      </c>
      <c r="Q19" s="68">
        <v>354</v>
      </c>
      <c r="R19" s="68">
        <v>82.97</v>
      </c>
      <c r="S19" s="68">
        <v>1892</v>
      </c>
      <c r="T19" s="68">
        <v>5322</v>
      </c>
      <c r="U19" s="213">
        <f t="shared" si="3"/>
        <v>2486</v>
      </c>
      <c r="V19" s="68">
        <f t="shared" si="4"/>
        <v>8502.49</v>
      </c>
      <c r="W19" s="75">
        <f>'Pri Sec_outstanding_6'!P19</f>
        <v>56724.21</v>
      </c>
      <c r="X19" s="75">
        <f t="shared" si="5"/>
        <v>65226.7</v>
      </c>
      <c r="Y19" s="75">
        <f>'CD Ratio_3(i)'!F19</f>
        <v>65227</v>
      </c>
      <c r="Z19" s="75">
        <f t="shared" si="0"/>
        <v>-0.30000000000291038</v>
      </c>
    </row>
    <row r="20" spans="1:26" x14ac:dyDescent="0.2">
      <c r="A20" s="53">
        <v>15</v>
      </c>
      <c r="B20" s="67" t="s">
        <v>64</v>
      </c>
      <c r="C20" s="68">
        <v>5</v>
      </c>
      <c r="D20" s="68">
        <v>19970</v>
      </c>
      <c r="E20" s="68">
        <v>50</v>
      </c>
      <c r="F20" s="68">
        <v>6574</v>
      </c>
      <c r="G20" s="68">
        <v>37</v>
      </c>
      <c r="H20" s="68">
        <v>39</v>
      </c>
      <c r="I20" s="68">
        <v>4</v>
      </c>
      <c r="J20" s="68">
        <v>6464</v>
      </c>
      <c r="K20" s="68">
        <f t="shared" si="1"/>
        <v>91</v>
      </c>
      <c r="L20" s="68">
        <f t="shared" si="2"/>
        <v>13077</v>
      </c>
      <c r="M20" s="68">
        <v>20</v>
      </c>
      <c r="N20" s="68">
        <v>1220</v>
      </c>
      <c r="O20" s="68">
        <v>3097</v>
      </c>
      <c r="P20" s="68">
        <v>77511</v>
      </c>
      <c r="Q20" s="68">
        <v>26316</v>
      </c>
      <c r="R20" s="68">
        <v>99671</v>
      </c>
      <c r="S20" s="68">
        <v>12792</v>
      </c>
      <c r="T20" s="68">
        <v>472751</v>
      </c>
      <c r="U20" s="213">
        <f t="shared" si="3"/>
        <v>42321</v>
      </c>
      <c r="V20" s="68">
        <f t="shared" si="4"/>
        <v>684200</v>
      </c>
      <c r="W20" s="75">
        <f>'Pri Sec_outstanding_6'!P20</f>
        <v>809119</v>
      </c>
      <c r="X20" s="75">
        <f t="shared" si="5"/>
        <v>1493319</v>
      </c>
      <c r="Y20" s="75">
        <f>'CD Ratio_3(i)'!F20</f>
        <v>1493319</v>
      </c>
      <c r="Z20" s="75">
        <f t="shared" si="0"/>
        <v>0</v>
      </c>
    </row>
    <row r="21" spans="1:26" x14ac:dyDescent="0.2">
      <c r="A21" s="53">
        <v>16</v>
      </c>
      <c r="B21" s="67" t="s">
        <v>70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f t="shared" si="1"/>
        <v>0</v>
      </c>
      <c r="L21" s="68">
        <f t="shared" si="2"/>
        <v>0</v>
      </c>
      <c r="M21" s="68">
        <v>2190</v>
      </c>
      <c r="N21" s="68">
        <v>25211</v>
      </c>
      <c r="O21" s="68">
        <v>9020</v>
      </c>
      <c r="P21" s="68">
        <v>264792</v>
      </c>
      <c r="Q21" s="68">
        <v>232645</v>
      </c>
      <c r="R21" s="68">
        <v>552204</v>
      </c>
      <c r="S21" s="68">
        <v>141678</v>
      </c>
      <c r="T21" s="68">
        <v>1978384</v>
      </c>
      <c r="U21" s="213">
        <f t="shared" si="3"/>
        <v>385533</v>
      </c>
      <c r="V21" s="68">
        <f t="shared" si="4"/>
        <v>2820591</v>
      </c>
      <c r="W21" s="75">
        <f>'Pri Sec_outstanding_6'!P21</f>
        <v>2673804</v>
      </c>
      <c r="X21" s="75">
        <f t="shared" si="5"/>
        <v>5494395</v>
      </c>
      <c r="Y21" s="75">
        <f>'CD Ratio_3(i)'!F21</f>
        <v>5494395</v>
      </c>
      <c r="Z21" s="75">
        <f t="shared" si="0"/>
        <v>0</v>
      </c>
    </row>
    <row r="22" spans="1:26" x14ac:dyDescent="0.2">
      <c r="A22" s="53">
        <v>17</v>
      </c>
      <c r="B22" s="67" t="s">
        <v>65</v>
      </c>
      <c r="C22" s="68">
        <v>0</v>
      </c>
      <c r="D22" s="68">
        <v>0</v>
      </c>
      <c r="E22" s="68">
        <v>286</v>
      </c>
      <c r="F22" s="68">
        <v>1254</v>
      </c>
      <c r="G22" s="68">
        <v>91</v>
      </c>
      <c r="H22" s="68">
        <v>1365</v>
      </c>
      <c r="I22" s="68">
        <v>0</v>
      </c>
      <c r="J22" s="68">
        <v>0</v>
      </c>
      <c r="K22" s="68">
        <f t="shared" si="1"/>
        <v>377</v>
      </c>
      <c r="L22" s="68">
        <f t="shared" si="2"/>
        <v>2619</v>
      </c>
      <c r="M22" s="68">
        <v>42</v>
      </c>
      <c r="N22" s="68">
        <v>49</v>
      </c>
      <c r="O22" s="68">
        <v>189</v>
      </c>
      <c r="P22" s="68">
        <v>3994</v>
      </c>
      <c r="Q22" s="68">
        <v>5855</v>
      </c>
      <c r="R22" s="68">
        <v>8964</v>
      </c>
      <c r="S22" s="68">
        <v>10156</v>
      </c>
      <c r="T22" s="68">
        <v>72843</v>
      </c>
      <c r="U22" s="213">
        <f t="shared" si="3"/>
        <v>16619</v>
      </c>
      <c r="V22" s="68">
        <f t="shared" si="4"/>
        <v>88469</v>
      </c>
      <c r="W22" s="75">
        <f>'Pri Sec_outstanding_6'!P22</f>
        <v>71724</v>
      </c>
      <c r="X22" s="75">
        <f t="shared" si="5"/>
        <v>160193</v>
      </c>
      <c r="Y22" s="75">
        <f>'CD Ratio_3(i)'!F22</f>
        <v>160193</v>
      </c>
      <c r="Z22" s="75">
        <f t="shared" si="0"/>
        <v>0</v>
      </c>
    </row>
    <row r="23" spans="1:26" x14ac:dyDescent="0.2">
      <c r="A23" s="53">
        <v>18</v>
      </c>
      <c r="B23" s="67" t="s">
        <v>201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60</v>
      </c>
      <c r="J23" s="68">
        <v>58410</v>
      </c>
      <c r="K23" s="68">
        <f t="shared" si="1"/>
        <v>60</v>
      </c>
      <c r="L23" s="68">
        <f t="shared" si="2"/>
        <v>58410</v>
      </c>
      <c r="M23" s="68">
        <v>551</v>
      </c>
      <c r="N23" s="68">
        <v>1516</v>
      </c>
      <c r="O23" s="68">
        <v>2152</v>
      </c>
      <c r="P23" s="68">
        <v>28419</v>
      </c>
      <c r="Q23" s="68">
        <v>5141</v>
      </c>
      <c r="R23" s="68">
        <v>5266</v>
      </c>
      <c r="S23" s="68">
        <v>3625</v>
      </c>
      <c r="T23" s="68">
        <v>82592.03</v>
      </c>
      <c r="U23" s="213">
        <f t="shared" si="3"/>
        <v>11529</v>
      </c>
      <c r="V23" s="68">
        <f t="shared" si="4"/>
        <v>176203.03</v>
      </c>
      <c r="W23" s="75">
        <f>'Pri Sec_outstanding_6'!P23</f>
        <v>315862.96999999997</v>
      </c>
      <c r="X23" s="75">
        <f t="shared" si="5"/>
        <v>492066</v>
      </c>
      <c r="Y23" s="75">
        <f>'CD Ratio_3(i)'!F23</f>
        <v>492066</v>
      </c>
      <c r="Z23" s="75">
        <f t="shared" si="0"/>
        <v>0</v>
      </c>
    </row>
    <row r="24" spans="1:26" x14ac:dyDescent="0.2">
      <c r="A24" s="53">
        <v>19</v>
      </c>
      <c r="B24" s="67" t="s">
        <v>66</v>
      </c>
      <c r="C24" s="68">
        <v>0</v>
      </c>
      <c r="D24" s="68">
        <v>0</v>
      </c>
      <c r="E24" s="68">
        <v>10</v>
      </c>
      <c r="F24" s="68">
        <v>6638</v>
      </c>
      <c r="G24" s="68">
        <v>10</v>
      </c>
      <c r="H24" s="68">
        <v>13859</v>
      </c>
      <c r="I24" s="68">
        <v>6</v>
      </c>
      <c r="J24" s="68">
        <v>22808</v>
      </c>
      <c r="K24" s="68">
        <f t="shared" si="1"/>
        <v>26</v>
      </c>
      <c r="L24" s="68">
        <f t="shared" si="2"/>
        <v>43305</v>
      </c>
      <c r="M24" s="68">
        <v>180</v>
      </c>
      <c r="N24" s="68">
        <v>1867</v>
      </c>
      <c r="O24" s="68">
        <v>2257</v>
      </c>
      <c r="P24" s="68">
        <v>33606</v>
      </c>
      <c r="Q24" s="68">
        <v>16149</v>
      </c>
      <c r="R24" s="68">
        <v>45797</v>
      </c>
      <c r="S24" s="68">
        <v>6759</v>
      </c>
      <c r="T24" s="68">
        <v>513029</v>
      </c>
      <c r="U24" s="213">
        <f t="shared" si="3"/>
        <v>25371</v>
      </c>
      <c r="V24" s="68">
        <f t="shared" si="4"/>
        <v>637604</v>
      </c>
      <c r="W24" s="75">
        <f>'Pri Sec_outstanding_6'!P24</f>
        <v>675630</v>
      </c>
      <c r="X24" s="75">
        <f t="shared" si="5"/>
        <v>1313234</v>
      </c>
      <c r="Y24" s="75">
        <f>'CD Ratio_3(i)'!F24</f>
        <v>1313234</v>
      </c>
      <c r="Z24" s="75">
        <f t="shared" si="0"/>
        <v>0</v>
      </c>
    </row>
    <row r="25" spans="1:26" x14ac:dyDescent="0.2">
      <c r="A25" s="53">
        <v>20</v>
      </c>
      <c r="B25" s="67" t="s">
        <v>67</v>
      </c>
      <c r="C25" s="68">
        <v>0</v>
      </c>
      <c r="D25" s="68">
        <v>0</v>
      </c>
      <c r="E25" s="68">
        <v>2</v>
      </c>
      <c r="F25" s="68">
        <v>1.36</v>
      </c>
      <c r="G25" s="68">
        <v>1</v>
      </c>
      <c r="H25" s="68">
        <v>2415.75</v>
      </c>
      <c r="I25" s="68">
        <v>0</v>
      </c>
      <c r="J25" s="68">
        <v>0</v>
      </c>
      <c r="K25" s="68">
        <f t="shared" si="1"/>
        <v>3</v>
      </c>
      <c r="L25" s="68">
        <f t="shared" si="2"/>
        <v>2417.11</v>
      </c>
      <c r="M25" s="68">
        <v>2</v>
      </c>
      <c r="N25" s="68">
        <v>22.97</v>
      </c>
      <c r="O25" s="68">
        <v>30</v>
      </c>
      <c r="P25" s="68">
        <v>506.9</v>
      </c>
      <c r="Q25" s="68">
        <v>0</v>
      </c>
      <c r="R25" s="68">
        <v>0</v>
      </c>
      <c r="S25" s="68">
        <v>340</v>
      </c>
      <c r="T25" s="68">
        <v>49372</v>
      </c>
      <c r="U25" s="213">
        <f t="shared" si="3"/>
        <v>375</v>
      </c>
      <c r="V25" s="68">
        <f t="shared" si="4"/>
        <v>52318.98</v>
      </c>
      <c r="W25" s="75">
        <f>'Pri Sec_outstanding_6'!P25</f>
        <v>12600.029999999999</v>
      </c>
      <c r="X25" s="75">
        <f t="shared" si="5"/>
        <v>64919.01</v>
      </c>
      <c r="Y25" s="75">
        <f>'CD Ratio_3(i)'!F25</f>
        <v>64919</v>
      </c>
      <c r="Z25" s="75">
        <f t="shared" si="0"/>
        <v>1.0000000002037268E-2</v>
      </c>
    </row>
    <row r="26" spans="1:26" x14ac:dyDescent="0.2">
      <c r="A26" s="53">
        <v>21</v>
      </c>
      <c r="B26" s="67" t="s">
        <v>50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4</v>
      </c>
      <c r="J26" s="68">
        <v>921</v>
      </c>
      <c r="K26" s="68">
        <f t="shared" si="1"/>
        <v>4</v>
      </c>
      <c r="L26" s="68">
        <f t="shared" si="2"/>
        <v>921</v>
      </c>
      <c r="M26" s="68">
        <v>0</v>
      </c>
      <c r="N26" s="68">
        <v>0</v>
      </c>
      <c r="O26" s="68">
        <v>0</v>
      </c>
      <c r="P26" s="68">
        <v>0</v>
      </c>
      <c r="Q26" s="68">
        <v>158</v>
      </c>
      <c r="R26" s="68">
        <v>1339</v>
      </c>
      <c r="S26" s="68">
        <v>2982</v>
      </c>
      <c r="T26" s="68">
        <v>19757</v>
      </c>
      <c r="U26" s="213">
        <f t="shared" si="3"/>
        <v>3144</v>
      </c>
      <c r="V26" s="68">
        <f t="shared" si="4"/>
        <v>22017</v>
      </c>
      <c r="W26" s="75">
        <f>'Pri Sec_outstanding_6'!P26</f>
        <v>71936</v>
      </c>
      <c r="X26" s="75">
        <f t="shared" si="5"/>
        <v>93953</v>
      </c>
      <c r="Y26" s="75">
        <f>'CD Ratio_3(i)'!F26</f>
        <v>93953</v>
      </c>
      <c r="Z26" s="75">
        <f t="shared" si="0"/>
        <v>0</v>
      </c>
    </row>
    <row r="27" spans="1:26" s="76" customFormat="1" x14ac:dyDescent="0.2">
      <c r="A27" s="215"/>
      <c r="B27" s="70" t="s">
        <v>351</v>
      </c>
      <c r="C27" s="71">
        <f>SUM(C6:C26)</f>
        <v>118</v>
      </c>
      <c r="D27" s="71">
        <f t="shared" ref="D27:V27" si="6">SUM(D6:D26)</f>
        <v>68478.350000000006</v>
      </c>
      <c r="E27" s="71">
        <f t="shared" si="6"/>
        <v>1531</v>
      </c>
      <c r="F27" s="71">
        <f t="shared" si="6"/>
        <v>32994.600000000006</v>
      </c>
      <c r="G27" s="71">
        <f t="shared" si="6"/>
        <v>1130</v>
      </c>
      <c r="H27" s="71">
        <f t="shared" si="6"/>
        <v>65728.759999999995</v>
      </c>
      <c r="I27" s="71">
        <f t="shared" si="6"/>
        <v>2209</v>
      </c>
      <c r="J27" s="71">
        <f t="shared" si="6"/>
        <v>432441.92</v>
      </c>
      <c r="K27" s="71">
        <f t="shared" si="6"/>
        <v>4870</v>
      </c>
      <c r="L27" s="71">
        <f t="shared" si="6"/>
        <v>531165.27999999991</v>
      </c>
      <c r="M27" s="71">
        <f t="shared" si="6"/>
        <v>4269</v>
      </c>
      <c r="N27" s="71">
        <f t="shared" si="6"/>
        <v>37633.67</v>
      </c>
      <c r="O27" s="71">
        <f t="shared" si="6"/>
        <v>27367</v>
      </c>
      <c r="P27" s="71">
        <f t="shared" si="6"/>
        <v>576454.51</v>
      </c>
      <c r="Q27" s="71">
        <f t="shared" si="6"/>
        <v>341672</v>
      </c>
      <c r="R27" s="71">
        <f t="shared" si="6"/>
        <v>985940.1399999999</v>
      </c>
      <c r="S27" s="71">
        <f t="shared" si="6"/>
        <v>283362</v>
      </c>
      <c r="T27" s="71">
        <f t="shared" si="6"/>
        <v>4801291.0200000005</v>
      </c>
      <c r="U27" s="71">
        <f t="shared" si="6"/>
        <v>661658</v>
      </c>
      <c r="V27" s="71">
        <f t="shared" si="6"/>
        <v>7000962.9700000016</v>
      </c>
      <c r="W27" s="76">
        <f>'Pri Sec_outstanding_6'!P27</f>
        <v>9260631.7300000004</v>
      </c>
      <c r="X27" s="76">
        <f t="shared" si="5"/>
        <v>16261594.700000003</v>
      </c>
      <c r="Y27" s="76">
        <f>'CD Ratio_3(i)'!F27</f>
        <v>16261595.370000001</v>
      </c>
      <c r="Z27" s="76">
        <f t="shared" si="0"/>
        <v>-0.66999999806284904</v>
      </c>
    </row>
    <row r="28" spans="1:26" x14ac:dyDescent="0.2">
      <c r="A28" s="53">
        <v>22</v>
      </c>
      <c r="B28" s="67" t="s">
        <v>47</v>
      </c>
      <c r="C28" s="68">
        <v>15</v>
      </c>
      <c r="D28" s="68">
        <v>1406.85</v>
      </c>
      <c r="E28" s="68">
        <v>176</v>
      </c>
      <c r="F28" s="68">
        <v>2961.23</v>
      </c>
      <c r="G28" s="68">
        <v>17</v>
      </c>
      <c r="H28" s="68">
        <v>476.14</v>
      </c>
      <c r="I28" s="68">
        <v>33</v>
      </c>
      <c r="J28" s="68">
        <v>15765.62</v>
      </c>
      <c r="K28" s="68">
        <f t="shared" si="1"/>
        <v>226</v>
      </c>
      <c r="L28" s="68">
        <f t="shared" si="2"/>
        <v>19202.990000000002</v>
      </c>
      <c r="M28" s="68">
        <v>8</v>
      </c>
      <c r="N28" s="68">
        <v>167.93</v>
      </c>
      <c r="O28" s="68">
        <v>2393</v>
      </c>
      <c r="P28" s="68">
        <v>75928.320000000007</v>
      </c>
      <c r="Q28" s="68">
        <v>6514</v>
      </c>
      <c r="R28" s="68">
        <v>51810.96</v>
      </c>
      <c r="S28" s="68">
        <v>17950</v>
      </c>
      <c r="T28" s="68">
        <v>156652.69</v>
      </c>
      <c r="U28" s="213">
        <f t="shared" si="3"/>
        <v>27106</v>
      </c>
      <c r="V28" s="68">
        <f t="shared" si="4"/>
        <v>305169.73999999993</v>
      </c>
      <c r="W28" s="75">
        <f>'Pri Sec_outstanding_6'!P28</f>
        <v>321462</v>
      </c>
      <c r="X28" s="75">
        <f t="shared" si="5"/>
        <v>626631.74</v>
      </c>
      <c r="Y28" s="75">
        <f>'CD Ratio_3(i)'!F28</f>
        <v>626631.25</v>
      </c>
      <c r="Z28" s="75">
        <f t="shared" si="0"/>
        <v>0.48999999999068677</v>
      </c>
    </row>
    <row r="29" spans="1:26" x14ac:dyDescent="0.2">
      <c r="A29" s="53">
        <v>23</v>
      </c>
      <c r="B29" s="67" t="s">
        <v>202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f t="shared" si="1"/>
        <v>0</v>
      </c>
      <c r="L29" s="68">
        <f t="shared" si="2"/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207</v>
      </c>
      <c r="T29" s="68">
        <f>107+48258</f>
        <v>48365</v>
      </c>
      <c r="U29" s="213">
        <f t="shared" si="3"/>
        <v>207</v>
      </c>
      <c r="V29" s="68">
        <f t="shared" si="4"/>
        <v>48365</v>
      </c>
      <c r="W29" s="75">
        <f>'Pri Sec_outstanding_6'!P29</f>
        <v>9934.7799999999988</v>
      </c>
      <c r="X29" s="75">
        <f t="shared" si="5"/>
        <v>58299.78</v>
      </c>
      <c r="Y29" s="75">
        <f>'CD Ratio_3(i)'!F29</f>
        <v>58300.17</v>
      </c>
      <c r="Z29" s="75">
        <f t="shared" si="0"/>
        <v>-0.38999999999941792</v>
      </c>
    </row>
    <row r="30" spans="1:26" x14ac:dyDescent="0.2">
      <c r="A30" s="53">
        <v>24</v>
      </c>
      <c r="B30" s="67" t="s">
        <v>203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f t="shared" si="1"/>
        <v>0</v>
      </c>
      <c r="L30" s="68">
        <f t="shared" si="2"/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213">
        <f t="shared" si="3"/>
        <v>0</v>
      </c>
      <c r="V30" s="68">
        <f t="shared" si="4"/>
        <v>0</v>
      </c>
      <c r="W30" s="75">
        <f>'Pri Sec_outstanding_6'!P30</f>
        <v>704.76</v>
      </c>
      <c r="X30" s="75">
        <f t="shared" si="5"/>
        <v>704.76</v>
      </c>
      <c r="Y30" s="75">
        <f>'CD Ratio_3(i)'!F30</f>
        <v>705</v>
      </c>
      <c r="Z30" s="75">
        <f t="shared" si="0"/>
        <v>-0.24000000000000909</v>
      </c>
    </row>
    <row r="31" spans="1:26" x14ac:dyDescent="0.2">
      <c r="A31" s="53">
        <v>25</v>
      </c>
      <c r="B31" s="67" t="s">
        <v>51</v>
      </c>
      <c r="C31" s="68">
        <v>0</v>
      </c>
      <c r="D31" s="68">
        <v>0</v>
      </c>
      <c r="E31" s="68">
        <v>0</v>
      </c>
      <c r="F31" s="68">
        <v>0</v>
      </c>
      <c r="G31" s="68">
        <v>1</v>
      </c>
      <c r="H31" s="68">
        <v>43.93</v>
      </c>
      <c r="I31" s="68">
        <v>1</v>
      </c>
      <c r="J31" s="68">
        <v>4.8499999999999996</v>
      </c>
      <c r="K31" s="68">
        <f t="shared" si="1"/>
        <v>2</v>
      </c>
      <c r="L31" s="68">
        <f t="shared" si="2"/>
        <v>48.78</v>
      </c>
      <c r="M31" s="68">
        <v>1</v>
      </c>
      <c r="N31" s="68">
        <v>18.38</v>
      </c>
      <c r="O31" s="68">
        <v>15</v>
      </c>
      <c r="P31" s="68">
        <v>514.72</v>
      </c>
      <c r="Q31" s="68">
        <v>89</v>
      </c>
      <c r="R31" s="68">
        <v>151.05000000000001</v>
      </c>
      <c r="S31" s="68">
        <v>53</v>
      </c>
      <c r="T31" s="68">
        <v>3309.88</v>
      </c>
      <c r="U31" s="213">
        <f t="shared" si="3"/>
        <v>160</v>
      </c>
      <c r="V31" s="68">
        <f t="shared" si="4"/>
        <v>4042.8100000000009</v>
      </c>
      <c r="W31" s="75">
        <f>'Pri Sec_outstanding_6'!P31</f>
        <v>5261.48</v>
      </c>
      <c r="X31" s="75">
        <f t="shared" si="5"/>
        <v>9304.2900000000009</v>
      </c>
      <c r="Y31" s="75">
        <f>'CD Ratio_3(i)'!F31</f>
        <v>9304.34</v>
      </c>
      <c r="Z31" s="75">
        <f t="shared" si="0"/>
        <v>-4.9999999999272404E-2</v>
      </c>
    </row>
    <row r="32" spans="1:26" x14ac:dyDescent="0.2">
      <c r="A32" s="53">
        <v>26</v>
      </c>
      <c r="B32" s="67" t="s">
        <v>204</v>
      </c>
      <c r="C32" s="68">
        <v>47</v>
      </c>
      <c r="D32" s="68">
        <v>361.29258060000001</v>
      </c>
      <c r="E32" s="68">
        <v>21</v>
      </c>
      <c r="F32" s="68">
        <v>575.74851230000002</v>
      </c>
      <c r="G32" s="68">
        <v>57</v>
      </c>
      <c r="H32" s="68">
        <v>1558.6350605</v>
      </c>
      <c r="I32" s="68">
        <v>15</v>
      </c>
      <c r="J32" s="68">
        <v>254.53116</v>
      </c>
      <c r="K32" s="68">
        <f t="shared" si="1"/>
        <v>93</v>
      </c>
      <c r="L32" s="68">
        <f t="shared" si="2"/>
        <v>2388.9147327999999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684</v>
      </c>
      <c r="T32" s="68">
        <v>5498.8523836452241</v>
      </c>
      <c r="U32" s="213">
        <f t="shared" si="3"/>
        <v>824</v>
      </c>
      <c r="V32" s="68">
        <f t="shared" si="4"/>
        <v>8249.0596970452243</v>
      </c>
      <c r="W32" s="75">
        <f>'Pri Sec_outstanding_6'!P32</f>
        <v>51220.340181500011</v>
      </c>
      <c r="X32" s="75">
        <f t="shared" si="5"/>
        <v>59469.399878545235</v>
      </c>
      <c r="Y32" s="75">
        <f>'CD Ratio_3(i)'!F32</f>
        <v>59469.399878545242</v>
      </c>
      <c r="Z32" s="75">
        <f t="shared" si="0"/>
        <v>0</v>
      </c>
    </row>
    <row r="33" spans="1:26" x14ac:dyDescent="0.2">
      <c r="A33" s="53">
        <v>27</v>
      </c>
      <c r="B33" s="67" t="s">
        <v>205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f t="shared" si="1"/>
        <v>0</v>
      </c>
      <c r="L33" s="68">
        <f t="shared" si="2"/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213">
        <f t="shared" si="3"/>
        <v>0</v>
      </c>
      <c r="V33" s="68">
        <f t="shared" si="4"/>
        <v>0</v>
      </c>
      <c r="W33" s="75">
        <f>'Pri Sec_outstanding_6'!P33</f>
        <v>40</v>
      </c>
      <c r="X33" s="75">
        <f t="shared" si="5"/>
        <v>40</v>
      </c>
      <c r="Y33" s="75">
        <f>'CD Ratio_3(i)'!F33</f>
        <v>40</v>
      </c>
      <c r="Z33" s="75">
        <f t="shared" si="0"/>
        <v>0</v>
      </c>
    </row>
    <row r="34" spans="1:26" x14ac:dyDescent="0.2">
      <c r="A34" s="53">
        <v>28</v>
      </c>
      <c r="B34" s="67" t="s">
        <v>206</v>
      </c>
      <c r="C34" s="68">
        <v>0</v>
      </c>
      <c r="D34" s="68">
        <v>0</v>
      </c>
      <c r="E34" s="68">
        <v>1</v>
      </c>
      <c r="F34" s="68">
        <v>2688</v>
      </c>
      <c r="G34" s="68">
        <v>0</v>
      </c>
      <c r="H34" s="68">
        <v>0</v>
      </c>
      <c r="I34" s="68">
        <v>0</v>
      </c>
      <c r="J34" s="68">
        <v>0</v>
      </c>
      <c r="K34" s="68">
        <f t="shared" si="1"/>
        <v>1</v>
      </c>
      <c r="L34" s="68">
        <f t="shared" si="2"/>
        <v>2688</v>
      </c>
      <c r="M34" s="68">
        <v>0</v>
      </c>
      <c r="N34" s="68">
        <v>0</v>
      </c>
      <c r="O34" s="68">
        <v>42</v>
      </c>
      <c r="P34" s="68">
        <v>948</v>
      </c>
      <c r="Q34" s="68">
        <v>29</v>
      </c>
      <c r="R34" s="68">
        <v>68</v>
      </c>
      <c r="S34" s="68">
        <v>3168</v>
      </c>
      <c r="T34" s="68">
        <v>7519</v>
      </c>
      <c r="U34" s="213">
        <f t="shared" si="3"/>
        <v>3240</v>
      </c>
      <c r="V34" s="68">
        <f t="shared" si="4"/>
        <v>11223</v>
      </c>
      <c r="W34" s="75">
        <f>'Pri Sec_outstanding_6'!P34</f>
        <v>10286</v>
      </c>
      <c r="X34" s="75">
        <f t="shared" si="5"/>
        <v>21509</v>
      </c>
      <c r="Y34" s="75">
        <f>'CD Ratio_3(i)'!F34</f>
        <v>21509</v>
      </c>
      <c r="Z34" s="75">
        <f t="shared" si="0"/>
        <v>0</v>
      </c>
    </row>
    <row r="35" spans="1:26" x14ac:dyDescent="0.2">
      <c r="A35" s="53">
        <v>29</v>
      </c>
      <c r="B35" s="67" t="s">
        <v>71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f t="shared" si="1"/>
        <v>0</v>
      </c>
      <c r="L35" s="68">
        <f t="shared" si="2"/>
        <v>0</v>
      </c>
      <c r="M35" s="68">
        <v>13</v>
      </c>
      <c r="N35" s="68">
        <v>52.701719100000005</v>
      </c>
      <c r="O35" s="68">
        <v>1055</v>
      </c>
      <c r="P35" s="68">
        <v>24525.994119900006</v>
      </c>
      <c r="Q35" s="68">
        <v>36688</v>
      </c>
      <c r="R35" s="68">
        <v>75598.190830300024</v>
      </c>
      <c r="S35" s="68">
        <v>271508</v>
      </c>
      <c r="T35" s="68">
        <f>490508</f>
        <v>490508</v>
      </c>
      <c r="U35" s="213">
        <f t="shared" si="3"/>
        <v>309264</v>
      </c>
      <c r="V35" s="68">
        <f t="shared" si="4"/>
        <v>590684.88666930003</v>
      </c>
      <c r="W35" s="75">
        <f>'Pri Sec_outstanding_6'!P35</f>
        <v>752927</v>
      </c>
      <c r="X35" s="75">
        <f t="shared" si="5"/>
        <v>1343611.8866693</v>
      </c>
      <c r="Y35" s="75">
        <f>'CD Ratio_3(i)'!F35</f>
        <v>1343612</v>
      </c>
      <c r="Z35" s="75">
        <f t="shared" si="0"/>
        <v>-0.11333069996908307</v>
      </c>
    </row>
    <row r="36" spans="1:26" x14ac:dyDescent="0.2">
      <c r="A36" s="53">
        <v>30</v>
      </c>
      <c r="B36" s="67" t="s">
        <v>72</v>
      </c>
      <c r="C36" s="68">
        <v>0</v>
      </c>
      <c r="D36" s="68">
        <v>0</v>
      </c>
      <c r="E36" s="68">
        <v>2737</v>
      </c>
      <c r="F36" s="68">
        <v>1657</v>
      </c>
      <c r="G36" s="68">
        <v>22</v>
      </c>
      <c r="H36" s="68">
        <v>2267</v>
      </c>
      <c r="I36" s="68">
        <v>30</v>
      </c>
      <c r="J36" s="68">
        <v>5945</v>
      </c>
      <c r="K36" s="68">
        <f t="shared" si="1"/>
        <v>2789</v>
      </c>
      <c r="L36" s="68">
        <f t="shared" si="2"/>
        <v>9869</v>
      </c>
      <c r="M36" s="68">
        <v>0</v>
      </c>
      <c r="N36" s="68">
        <v>0</v>
      </c>
      <c r="O36" s="68">
        <v>3872</v>
      </c>
      <c r="P36" s="68">
        <v>87164</v>
      </c>
      <c r="Q36" s="68">
        <v>0</v>
      </c>
      <c r="R36" s="68">
        <v>0</v>
      </c>
      <c r="S36" s="68">
        <v>57674</v>
      </c>
      <c r="T36" s="68">
        <v>455045</v>
      </c>
      <c r="U36" s="213">
        <f t="shared" si="3"/>
        <v>64335</v>
      </c>
      <c r="V36" s="68">
        <f t="shared" si="4"/>
        <v>552078</v>
      </c>
      <c r="W36" s="75">
        <f>'Pri Sec_outstanding_6'!P36</f>
        <v>586805.73</v>
      </c>
      <c r="X36" s="75">
        <f t="shared" si="5"/>
        <v>1138883.73</v>
      </c>
      <c r="Y36" s="75">
        <f>'CD Ratio_3(i)'!F36</f>
        <v>1138884.05</v>
      </c>
      <c r="Z36" s="75">
        <f t="shared" si="0"/>
        <v>-0.32000000006519258</v>
      </c>
    </row>
    <row r="37" spans="1:26" x14ac:dyDescent="0.2">
      <c r="A37" s="53">
        <v>31</v>
      </c>
      <c r="B37" s="67" t="s">
        <v>207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f t="shared" si="1"/>
        <v>0</v>
      </c>
      <c r="L37" s="68">
        <f t="shared" si="2"/>
        <v>0</v>
      </c>
      <c r="M37" s="68">
        <v>0</v>
      </c>
      <c r="N37" s="68">
        <v>0</v>
      </c>
      <c r="O37" s="68">
        <v>2</v>
      </c>
      <c r="P37" s="68">
        <v>13.1</v>
      </c>
      <c r="Q37" s="68">
        <v>0</v>
      </c>
      <c r="R37" s="68">
        <v>0</v>
      </c>
      <c r="S37" s="68">
        <v>3398</v>
      </c>
      <c r="T37" s="68">
        <v>1252.08</v>
      </c>
      <c r="U37" s="213">
        <f t="shared" si="3"/>
        <v>3400</v>
      </c>
      <c r="V37" s="68">
        <f t="shared" si="4"/>
        <v>1265.1799999999998</v>
      </c>
      <c r="W37" s="75">
        <f>'Pri Sec_outstanding_6'!P37</f>
        <v>20981.38</v>
      </c>
      <c r="X37" s="75">
        <f t="shared" si="5"/>
        <v>22246.560000000001</v>
      </c>
      <c r="Y37" s="75">
        <f>'CD Ratio_3(i)'!F37</f>
        <v>22246.58</v>
      </c>
      <c r="Z37" s="75">
        <f t="shared" si="0"/>
        <v>-2.0000000000436557E-2</v>
      </c>
    </row>
    <row r="38" spans="1:26" x14ac:dyDescent="0.2">
      <c r="A38" s="53">
        <v>32</v>
      </c>
      <c r="B38" s="67" t="s">
        <v>208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182</v>
      </c>
      <c r="J38" s="68">
        <v>11669.77</v>
      </c>
      <c r="K38" s="68">
        <f t="shared" si="1"/>
        <v>182</v>
      </c>
      <c r="L38" s="68">
        <f t="shared" si="2"/>
        <v>11669.77</v>
      </c>
      <c r="M38" s="68">
        <v>0</v>
      </c>
      <c r="N38" s="68">
        <v>0</v>
      </c>
      <c r="O38" s="68">
        <v>1</v>
      </c>
      <c r="P38" s="68">
        <v>1</v>
      </c>
      <c r="Q38" s="68">
        <v>0</v>
      </c>
      <c r="R38" s="68">
        <v>0</v>
      </c>
      <c r="S38" s="68">
        <v>62047</v>
      </c>
      <c r="T38" s="68">
        <f>120536-4152</f>
        <v>116384</v>
      </c>
      <c r="U38" s="213">
        <f t="shared" si="3"/>
        <v>62230</v>
      </c>
      <c r="V38" s="68">
        <f t="shared" si="4"/>
        <v>128054.77</v>
      </c>
      <c r="W38" s="75">
        <f>'Pri Sec_outstanding_6'!P38</f>
        <v>164034.49</v>
      </c>
      <c r="X38" s="75">
        <f t="shared" si="5"/>
        <v>292089.26</v>
      </c>
      <c r="Y38" s="75">
        <f>'CD Ratio_3(i)'!F38</f>
        <v>292089</v>
      </c>
      <c r="Z38" s="75">
        <f t="shared" si="0"/>
        <v>0.26000000000931323</v>
      </c>
    </row>
    <row r="39" spans="1:26" x14ac:dyDescent="0.2">
      <c r="A39" s="53">
        <v>33</v>
      </c>
      <c r="B39" s="67" t="s">
        <v>209</v>
      </c>
      <c r="C39" s="68">
        <v>0</v>
      </c>
      <c r="D39" s="68">
        <v>0</v>
      </c>
      <c r="E39" s="68">
        <v>111</v>
      </c>
      <c r="F39" s="68">
        <v>489</v>
      </c>
      <c r="G39" s="68">
        <v>0</v>
      </c>
      <c r="H39" s="68">
        <v>0</v>
      </c>
      <c r="I39" s="68">
        <v>0</v>
      </c>
      <c r="J39" s="68">
        <v>0</v>
      </c>
      <c r="K39" s="68">
        <f t="shared" si="1"/>
        <v>111</v>
      </c>
      <c r="L39" s="68">
        <f t="shared" si="2"/>
        <v>489</v>
      </c>
      <c r="M39" s="68">
        <v>17</v>
      </c>
      <c r="N39" s="68">
        <v>240</v>
      </c>
      <c r="O39" s="68">
        <v>0</v>
      </c>
      <c r="P39" s="68">
        <v>0</v>
      </c>
      <c r="Q39" s="68">
        <v>57</v>
      </c>
      <c r="R39" s="68">
        <v>459</v>
      </c>
      <c r="S39" s="68">
        <v>0</v>
      </c>
      <c r="T39" s="68">
        <v>0</v>
      </c>
      <c r="U39" s="213">
        <f t="shared" si="3"/>
        <v>185</v>
      </c>
      <c r="V39" s="68">
        <f t="shared" si="4"/>
        <v>1188</v>
      </c>
      <c r="W39" s="75">
        <f>'Pri Sec_outstanding_6'!P39</f>
        <v>2096</v>
      </c>
      <c r="X39" s="75">
        <f t="shared" si="5"/>
        <v>3284</v>
      </c>
      <c r="Y39" s="75">
        <f>'CD Ratio_3(i)'!F39</f>
        <v>3284</v>
      </c>
      <c r="Z39" s="75">
        <f t="shared" si="0"/>
        <v>0</v>
      </c>
    </row>
    <row r="40" spans="1:26" x14ac:dyDescent="0.2">
      <c r="A40" s="53">
        <v>34</v>
      </c>
      <c r="B40" s="67" t="s">
        <v>210</v>
      </c>
      <c r="C40" s="68">
        <v>0</v>
      </c>
      <c r="D40" s="68">
        <v>0</v>
      </c>
      <c r="E40" s="68">
        <v>2</v>
      </c>
      <c r="F40" s="68">
        <v>14.39</v>
      </c>
      <c r="G40" s="68">
        <v>3</v>
      </c>
      <c r="H40" s="68">
        <v>344.84</v>
      </c>
      <c r="I40" s="68">
        <v>8</v>
      </c>
      <c r="J40" s="68">
        <v>1406.46</v>
      </c>
      <c r="K40" s="68">
        <f t="shared" si="1"/>
        <v>13</v>
      </c>
      <c r="L40" s="68">
        <f t="shared" si="2"/>
        <v>1765.69</v>
      </c>
      <c r="M40" s="68">
        <v>0</v>
      </c>
      <c r="N40" s="68">
        <v>0</v>
      </c>
      <c r="O40" s="68">
        <v>43</v>
      </c>
      <c r="P40" s="68">
        <v>1438.34</v>
      </c>
      <c r="Q40" s="68">
        <v>33</v>
      </c>
      <c r="R40" s="68">
        <v>201</v>
      </c>
      <c r="S40" s="68">
        <v>590</v>
      </c>
      <c r="T40" s="68">
        <v>6936.83</v>
      </c>
      <c r="U40" s="213">
        <f t="shared" si="3"/>
        <v>679</v>
      </c>
      <c r="V40" s="68">
        <f t="shared" si="4"/>
        <v>10341.86</v>
      </c>
      <c r="W40" s="75">
        <f>'Pri Sec_outstanding_6'!P40</f>
        <v>26695.15</v>
      </c>
      <c r="X40" s="75">
        <f t="shared" si="5"/>
        <v>37037.01</v>
      </c>
      <c r="Y40" s="75">
        <f>'CD Ratio_3(i)'!F40</f>
        <v>37037</v>
      </c>
      <c r="Z40" s="75">
        <f t="shared" si="0"/>
        <v>1.0000000002037268E-2</v>
      </c>
    </row>
    <row r="41" spans="1:26" x14ac:dyDescent="0.2">
      <c r="A41" s="53">
        <v>35</v>
      </c>
      <c r="B41" s="67" t="s">
        <v>211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f t="shared" si="1"/>
        <v>0</v>
      </c>
      <c r="L41" s="68">
        <f t="shared" si="2"/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213">
        <f t="shared" si="3"/>
        <v>0</v>
      </c>
      <c r="V41" s="68">
        <f t="shared" si="4"/>
        <v>0</v>
      </c>
      <c r="W41" s="75">
        <f>'Pri Sec_outstanding_6'!P41</f>
        <v>8980</v>
      </c>
      <c r="X41" s="75">
        <f t="shared" si="5"/>
        <v>8980</v>
      </c>
      <c r="Y41" s="75">
        <f>'CD Ratio_3(i)'!F41</f>
        <v>8980.4</v>
      </c>
      <c r="Z41" s="75">
        <f t="shared" si="0"/>
        <v>-0.3999999999996362</v>
      </c>
    </row>
    <row r="42" spans="1:26" x14ac:dyDescent="0.2">
      <c r="A42" s="53">
        <v>36</v>
      </c>
      <c r="B42" s="67" t="s">
        <v>73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f t="shared" si="1"/>
        <v>0</v>
      </c>
      <c r="L42" s="68">
        <f t="shared" si="2"/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6341</v>
      </c>
      <c r="T42" s="68">
        <v>84303</v>
      </c>
      <c r="U42" s="213">
        <f t="shared" si="3"/>
        <v>6341</v>
      </c>
      <c r="V42" s="68">
        <f t="shared" si="4"/>
        <v>84303</v>
      </c>
      <c r="W42" s="75">
        <f>'Pri Sec_outstanding_6'!P42</f>
        <v>175607</v>
      </c>
      <c r="X42" s="75">
        <f t="shared" si="5"/>
        <v>259910</v>
      </c>
      <c r="Y42" s="75">
        <f>'CD Ratio_3(i)'!F42</f>
        <v>259910</v>
      </c>
      <c r="Z42" s="75">
        <f t="shared" si="0"/>
        <v>0</v>
      </c>
    </row>
    <row r="43" spans="1:26" x14ac:dyDescent="0.2">
      <c r="A43" s="53">
        <v>37</v>
      </c>
      <c r="B43" s="67" t="s">
        <v>212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f t="shared" si="1"/>
        <v>0</v>
      </c>
      <c r="L43" s="68">
        <f t="shared" si="2"/>
        <v>0</v>
      </c>
      <c r="M43" s="68">
        <v>0</v>
      </c>
      <c r="N43" s="68">
        <v>0</v>
      </c>
      <c r="O43" s="68">
        <v>1</v>
      </c>
      <c r="P43" s="68">
        <v>31</v>
      </c>
      <c r="Q43" s="68">
        <v>0</v>
      </c>
      <c r="R43" s="68">
        <v>0</v>
      </c>
      <c r="S43" s="68">
        <v>35</v>
      </c>
      <c r="T43" s="68">
        <v>3280</v>
      </c>
      <c r="U43" s="213">
        <f t="shared" si="3"/>
        <v>36</v>
      </c>
      <c r="V43" s="68">
        <f t="shared" si="4"/>
        <v>3311</v>
      </c>
      <c r="W43" s="75">
        <f>'Pri Sec_outstanding_6'!P43</f>
        <v>1866</v>
      </c>
      <c r="X43" s="75">
        <f t="shared" si="5"/>
        <v>5177</v>
      </c>
      <c r="Y43" s="75">
        <f>'CD Ratio_3(i)'!F43</f>
        <v>5177</v>
      </c>
      <c r="Z43" s="75">
        <f t="shared" si="0"/>
        <v>0</v>
      </c>
    </row>
    <row r="44" spans="1:26" x14ac:dyDescent="0.2">
      <c r="A44" s="53">
        <v>38</v>
      </c>
      <c r="B44" s="67" t="s">
        <v>213</v>
      </c>
      <c r="C44" s="68">
        <v>39</v>
      </c>
      <c r="D44" s="68">
        <v>181</v>
      </c>
      <c r="E44" s="68">
        <v>0</v>
      </c>
      <c r="F44" s="68">
        <v>0</v>
      </c>
      <c r="G44" s="68">
        <v>0</v>
      </c>
      <c r="H44" s="68">
        <v>0</v>
      </c>
      <c r="I44" s="68">
        <v>1</v>
      </c>
      <c r="J44" s="68">
        <v>1465</v>
      </c>
      <c r="K44" s="68">
        <f t="shared" si="1"/>
        <v>1</v>
      </c>
      <c r="L44" s="68">
        <f t="shared" si="2"/>
        <v>1465</v>
      </c>
      <c r="M44" s="68">
        <v>0</v>
      </c>
      <c r="N44" s="68">
        <v>0</v>
      </c>
      <c r="O44" s="68">
        <v>5</v>
      </c>
      <c r="P44" s="68">
        <v>217</v>
      </c>
      <c r="Q44" s="68">
        <v>183</v>
      </c>
      <c r="R44" s="68">
        <v>421</v>
      </c>
      <c r="S44" s="68">
        <v>635</v>
      </c>
      <c r="T44" s="68">
        <v>6530</v>
      </c>
      <c r="U44" s="213">
        <f t="shared" si="3"/>
        <v>863</v>
      </c>
      <c r="V44" s="68">
        <f t="shared" si="4"/>
        <v>8814</v>
      </c>
      <c r="W44" s="75">
        <f>'Pri Sec_outstanding_6'!P44</f>
        <v>60689</v>
      </c>
      <c r="X44" s="75">
        <f t="shared" si="5"/>
        <v>69503</v>
      </c>
      <c r="Y44" s="75">
        <f>'CD Ratio_3(i)'!F44</f>
        <v>69503</v>
      </c>
      <c r="Z44" s="75">
        <f t="shared" si="0"/>
        <v>0</v>
      </c>
    </row>
    <row r="45" spans="1:26" x14ac:dyDescent="0.2">
      <c r="A45" s="53">
        <v>39</v>
      </c>
      <c r="B45" s="67" t="s">
        <v>214</v>
      </c>
      <c r="C45" s="68">
        <v>0</v>
      </c>
      <c r="D45" s="68">
        <v>0</v>
      </c>
      <c r="E45" s="68">
        <v>4</v>
      </c>
      <c r="F45" s="68">
        <v>15</v>
      </c>
      <c r="G45" s="68">
        <v>7</v>
      </c>
      <c r="H45" s="68">
        <v>70</v>
      </c>
      <c r="I45" s="68">
        <v>10</v>
      </c>
      <c r="J45" s="68">
        <v>50</v>
      </c>
      <c r="K45" s="68">
        <f t="shared" si="1"/>
        <v>21</v>
      </c>
      <c r="L45" s="68">
        <f t="shared" si="2"/>
        <v>135</v>
      </c>
      <c r="M45" s="68">
        <v>5</v>
      </c>
      <c r="N45" s="68">
        <v>50</v>
      </c>
      <c r="O45" s="68">
        <v>7</v>
      </c>
      <c r="P45" s="68">
        <v>80</v>
      </c>
      <c r="Q45" s="68">
        <v>7</v>
      </c>
      <c r="R45" s="68">
        <v>70</v>
      </c>
      <c r="S45" s="68">
        <v>11</v>
      </c>
      <c r="T45" s="68">
        <f>540.7-87</f>
        <v>453.70000000000005</v>
      </c>
      <c r="U45" s="213">
        <f t="shared" si="3"/>
        <v>51</v>
      </c>
      <c r="V45" s="68">
        <f t="shared" si="4"/>
        <v>788.7</v>
      </c>
      <c r="W45" s="75">
        <f>'Pri Sec_outstanding_6'!P45</f>
        <v>5069.5</v>
      </c>
      <c r="X45" s="75">
        <f t="shared" si="5"/>
        <v>5858.2</v>
      </c>
      <c r="Y45" s="75">
        <f>'CD Ratio_3(i)'!F45</f>
        <v>5858</v>
      </c>
      <c r="Z45" s="75">
        <f t="shared" si="0"/>
        <v>0.1999999999998181</v>
      </c>
    </row>
    <row r="46" spans="1:26" x14ac:dyDescent="0.2">
      <c r="A46" s="53">
        <v>40</v>
      </c>
      <c r="B46" s="67" t="s">
        <v>77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f t="shared" si="1"/>
        <v>0</v>
      </c>
      <c r="L46" s="68">
        <f t="shared" si="2"/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213">
        <f t="shared" si="3"/>
        <v>0</v>
      </c>
      <c r="V46" s="68">
        <f t="shared" si="4"/>
        <v>0</v>
      </c>
      <c r="W46" s="75">
        <f>'Pri Sec_outstanding_6'!P46</f>
        <v>1924</v>
      </c>
      <c r="X46" s="75">
        <f t="shared" si="5"/>
        <v>1924</v>
      </c>
      <c r="Y46" s="75">
        <f>'CD Ratio_3(i)'!F46</f>
        <v>1924</v>
      </c>
      <c r="Z46" s="75">
        <f t="shared" si="0"/>
        <v>0</v>
      </c>
    </row>
    <row r="47" spans="1:26" x14ac:dyDescent="0.2">
      <c r="A47" s="53">
        <v>41</v>
      </c>
      <c r="B47" s="67" t="s">
        <v>215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f t="shared" si="1"/>
        <v>0</v>
      </c>
      <c r="L47" s="68">
        <f t="shared" si="2"/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213">
        <f t="shared" si="3"/>
        <v>0</v>
      </c>
      <c r="V47" s="68">
        <f t="shared" si="4"/>
        <v>0</v>
      </c>
      <c r="W47" s="75">
        <f>'Pri Sec_outstanding_6'!P47</f>
        <v>4329</v>
      </c>
      <c r="X47" s="75">
        <f t="shared" si="5"/>
        <v>4329</v>
      </c>
      <c r="Y47" s="75">
        <f>'CD Ratio_3(i)'!F47</f>
        <v>4329</v>
      </c>
      <c r="Z47" s="75">
        <f t="shared" si="0"/>
        <v>0</v>
      </c>
    </row>
    <row r="48" spans="1:26" x14ac:dyDescent="0.2">
      <c r="A48" s="53">
        <v>42</v>
      </c>
      <c r="B48" s="67" t="s">
        <v>76</v>
      </c>
      <c r="C48" s="68">
        <v>0</v>
      </c>
      <c r="D48" s="68">
        <v>0</v>
      </c>
      <c r="E48" s="68">
        <v>0</v>
      </c>
      <c r="F48" s="68">
        <v>0</v>
      </c>
      <c r="G48" s="68">
        <v>1</v>
      </c>
      <c r="H48" s="68">
        <v>246</v>
      </c>
      <c r="I48" s="68">
        <v>0</v>
      </c>
      <c r="J48" s="68">
        <v>0</v>
      </c>
      <c r="K48" s="68">
        <f t="shared" si="1"/>
        <v>1</v>
      </c>
      <c r="L48" s="68">
        <f t="shared" si="2"/>
        <v>246</v>
      </c>
      <c r="M48" s="68">
        <v>0</v>
      </c>
      <c r="N48" s="68">
        <v>0</v>
      </c>
      <c r="O48" s="68">
        <v>25</v>
      </c>
      <c r="P48" s="68">
        <v>574</v>
      </c>
      <c r="Q48" s="68">
        <v>123</v>
      </c>
      <c r="R48" s="68">
        <v>355</v>
      </c>
      <c r="S48" s="68">
        <v>452</v>
      </c>
      <c r="T48" s="68">
        <v>17747</v>
      </c>
      <c r="U48" s="213">
        <f t="shared" si="3"/>
        <v>601</v>
      </c>
      <c r="V48" s="68">
        <f t="shared" si="4"/>
        <v>18922</v>
      </c>
      <c r="W48" s="75">
        <f>'Pri Sec_outstanding_6'!P48</f>
        <v>73420</v>
      </c>
      <c r="X48" s="75">
        <f t="shared" si="5"/>
        <v>92342</v>
      </c>
      <c r="Y48" s="75">
        <f>'CD Ratio_3(i)'!F48</f>
        <v>92342</v>
      </c>
      <c r="Z48" s="75">
        <f t="shared" si="0"/>
        <v>0</v>
      </c>
    </row>
    <row r="49" spans="1:26" s="76" customFormat="1" x14ac:dyDescent="0.2">
      <c r="A49" s="215"/>
      <c r="B49" s="70" t="s">
        <v>313</v>
      </c>
      <c r="C49" s="71">
        <f>SUM(C28:C48)</f>
        <v>101</v>
      </c>
      <c r="D49" s="71">
        <f t="shared" ref="D49:V49" si="7">SUM(D28:D48)</f>
        <v>1949.1425806</v>
      </c>
      <c r="E49" s="71">
        <f t="shared" si="7"/>
        <v>3052</v>
      </c>
      <c r="F49" s="71">
        <f t="shared" si="7"/>
        <v>8400.3685122999996</v>
      </c>
      <c r="G49" s="71">
        <f t="shared" si="7"/>
        <v>108</v>
      </c>
      <c r="H49" s="71">
        <f t="shared" si="7"/>
        <v>5006.5450605000005</v>
      </c>
      <c r="I49" s="71">
        <f t="shared" si="7"/>
        <v>280</v>
      </c>
      <c r="J49" s="71">
        <f t="shared" si="7"/>
        <v>36561.231160000003</v>
      </c>
      <c r="K49" s="71">
        <f t="shared" si="7"/>
        <v>3440</v>
      </c>
      <c r="L49" s="71">
        <f t="shared" si="7"/>
        <v>49968.144732800007</v>
      </c>
      <c r="M49" s="71">
        <f t="shared" si="7"/>
        <v>44</v>
      </c>
      <c r="N49" s="71">
        <f t="shared" si="7"/>
        <v>529.01171909999994</v>
      </c>
      <c r="O49" s="71">
        <f t="shared" si="7"/>
        <v>7461</v>
      </c>
      <c r="P49" s="71">
        <f t="shared" si="7"/>
        <v>191435.47411990003</v>
      </c>
      <c r="Q49" s="71">
        <f t="shared" si="7"/>
        <v>43723</v>
      </c>
      <c r="R49" s="71">
        <f t="shared" si="7"/>
        <v>129134.20083030002</v>
      </c>
      <c r="S49" s="71">
        <f t="shared" si="7"/>
        <v>424753</v>
      </c>
      <c r="T49" s="71">
        <f t="shared" si="7"/>
        <v>1403785.0323836452</v>
      </c>
      <c r="U49" s="71">
        <f t="shared" si="7"/>
        <v>479522</v>
      </c>
      <c r="V49" s="71">
        <f t="shared" si="7"/>
        <v>1776801.0063663453</v>
      </c>
      <c r="W49" s="76">
        <f>'Pri Sec_outstanding_6'!P49</f>
        <v>2284333.6101814997</v>
      </c>
      <c r="X49" s="76">
        <f t="shared" si="5"/>
        <v>4061134.6165478453</v>
      </c>
      <c r="Y49" s="76">
        <f>'CD Ratio_3(i)'!F49</f>
        <v>4061135.1898785452</v>
      </c>
      <c r="Z49" s="76">
        <f t="shared" si="0"/>
        <v>-0.57333069993183017</v>
      </c>
    </row>
    <row r="50" spans="1:26" x14ac:dyDescent="0.2">
      <c r="A50" s="53">
        <v>43</v>
      </c>
      <c r="B50" s="67" t="s">
        <v>46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f t="shared" si="1"/>
        <v>0</v>
      </c>
      <c r="L50" s="68">
        <f t="shared" si="2"/>
        <v>0</v>
      </c>
      <c r="M50" s="68">
        <v>0</v>
      </c>
      <c r="N50" s="68">
        <v>0</v>
      </c>
      <c r="O50" s="68">
        <v>228</v>
      </c>
      <c r="P50" s="68">
        <v>2925</v>
      </c>
      <c r="Q50" s="68">
        <v>10269</v>
      </c>
      <c r="R50" s="68">
        <v>8192</v>
      </c>
      <c r="S50" s="68">
        <v>18268</v>
      </c>
      <c r="T50" s="68">
        <v>31680</v>
      </c>
      <c r="U50" s="213">
        <f t="shared" si="3"/>
        <v>28765</v>
      </c>
      <c r="V50" s="68">
        <f t="shared" si="4"/>
        <v>42797</v>
      </c>
      <c r="W50" s="75">
        <f>'Pri Sec_outstanding_6'!P50</f>
        <v>349539</v>
      </c>
      <c r="X50" s="75">
        <f t="shared" si="5"/>
        <v>392336</v>
      </c>
      <c r="Y50" s="75">
        <f>'CD Ratio_3(i)'!F50</f>
        <v>392336</v>
      </c>
      <c r="Z50" s="75">
        <f t="shared" si="0"/>
        <v>0</v>
      </c>
    </row>
    <row r="51" spans="1:26" x14ac:dyDescent="0.2">
      <c r="A51" s="53">
        <v>44</v>
      </c>
      <c r="B51" s="67" t="s">
        <v>216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f t="shared" si="1"/>
        <v>0</v>
      </c>
      <c r="L51" s="68">
        <f t="shared" si="2"/>
        <v>0</v>
      </c>
      <c r="M51" s="68">
        <v>0</v>
      </c>
      <c r="N51" s="68">
        <v>0</v>
      </c>
      <c r="O51" s="68">
        <v>0</v>
      </c>
      <c r="P51" s="68">
        <v>0</v>
      </c>
      <c r="Q51" s="68">
        <v>6118</v>
      </c>
      <c r="R51" s="68">
        <v>5670</v>
      </c>
      <c r="S51" s="68">
        <v>9072</v>
      </c>
      <c r="T51" s="68">
        <v>10361</v>
      </c>
      <c r="U51" s="213">
        <f t="shared" si="3"/>
        <v>15190</v>
      </c>
      <c r="V51" s="68">
        <f t="shared" si="4"/>
        <v>16031</v>
      </c>
      <c r="W51" s="75">
        <f>'Pri Sec_outstanding_6'!P51</f>
        <v>253642</v>
      </c>
      <c r="X51" s="75">
        <f t="shared" si="5"/>
        <v>269673</v>
      </c>
      <c r="Y51" s="75">
        <f>'CD Ratio_3(i)'!F51</f>
        <v>269673</v>
      </c>
      <c r="Z51" s="75">
        <f t="shared" si="0"/>
        <v>0</v>
      </c>
    </row>
    <row r="52" spans="1:26" x14ac:dyDescent="0.2">
      <c r="A52" s="53">
        <v>45</v>
      </c>
      <c r="B52" s="67" t="s">
        <v>52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f t="shared" si="1"/>
        <v>0</v>
      </c>
      <c r="L52" s="68">
        <f t="shared" si="2"/>
        <v>0</v>
      </c>
      <c r="M52" s="68">
        <v>0</v>
      </c>
      <c r="N52" s="68">
        <v>0</v>
      </c>
      <c r="O52" s="68">
        <v>843</v>
      </c>
      <c r="P52" s="68">
        <v>866.02</v>
      </c>
      <c r="Q52" s="68">
        <v>1941</v>
      </c>
      <c r="R52" s="68">
        <v>959.03</v>
      </c>
      <c r="S52" s="68">
        <v>19224</v>
      </c>
      <c r="T52" s="68">
        <v>36216.639999999999</v>
      </c>
      <c r="U52" s="213">
        <f t="shared" si="3"/>
        <v>22008</v>
      </c>
      <c r="V52" s="68">
        <f t="shared" si="4"/>
        <v>38041.689999999995</v>
      </c>
      <c r="W52" s="75">
        <f>'Pri Sec_outstanding_6'!P52</f>
        <v>415409.32</v>
      </c>
      <c r="X52" s="75">
        <f t="shared" si="5"/>
        <v>453451.01</v>
      </c>
      <c r="Y52" s="75">
        <f>'CD Ratio_3(i)'!F52</f>
        <v>453451</v>
      </c>
      <c r="Z52" s="75">
        <f t="shared" si="0"/>
        <v>1.0000000009313226E-2</v>
      </c>
    </row>
    <row r="53" spans="1:26" s="76" customFormat="1" x14ac:dyDescent="0.2">
      <c r="A53" s="215"/>
      <c r="B53" s="70" t="s">
        <v>352</v>
      </c>
      <c r="C53" s="71">
        <f>SUM(C50:C52)</f>
        <v>0</v>
      </c>
      <c r="D53" s="71">
        <f t="shared" ref="D53:V53" si="8">SUM(D50:D52)</f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  <c r="H53" s="71">
        <f t="shared" si="8"/>
        <v>0</v>
      </c>
      <c r="I53" s="71">
        <f t="shared" si="8"/>
        <v>0</v>
      </c>
      <c r="J53" s="71">
        <f t="shared" si="8"/>
        <v>0</v>
      </c>
      <c r="K53" s="71">
        <f t="shared" si="8"/>
        <v>0</v>
      </c>
      <c r="L53" s="71">
        <f t="shared" si="8"/>
        <v>0</v>
      </c>
      <c r="M53" s="71">
        <f t="shared" si="8"/>
        <v>0</v>
      </c>
      <c r="N53" s="71">
        <f t="shared" si="8"/>
        <v>0</v>
      </c>
      <c r="O53" s="71">
        <f t="shared" si="8"/>
        <v>1071</v>
      </c>
      <c r="P53" s="71">
        <f t="shared" si="8"/>
        <v>3791.02</v>
      </c>
      <c r="Q53" s="71">
        <f t="shared" si="8"/>
        <v>18328</v>
      </c>
      <c r="R53" s="71">
        <f t="shared" si="8"/>
        <v>14821.03</v>
      </c>
      <c r="S53" s="71">
        <f t="shared" si="8"/>
        <v>46564</v>
      </c>
      <c r="T53" s="71">
        <f t="shared" si="8"/>
        <v>78257.64</v>
      </c>
      <c r="U53" s="71">
        <f t="shared" si="8"/>
        <v>65963</v>
      </c>
      <c r="V53" s="71">
        <f t="shared" si="8"/>
        <v>96869.69</v>
      </c>
      <c r="W53" s="76">
        <f>'Pri Sec_outstanding_6'!P53</f>
        <v>1018590.3200000001</v>
      </c>
      <c r="X53" s="76">
        <f t="shared" si="5"/>
        <v>1115460.01</v>
      </c>
      <c r="Y53" s="76">
        <f>'CD Ratio_3(i)'!F53</f>
        <v>1115460</v>
      </c>
      <c r="Z53" s="76">
        <f t="shared" si="0"/>
        <v>1.0000000009313226E-2</v>
      </c>
    </row>
    <row r="54" spans="1:26" x14ac:dyDescent="0.2">
      <c r="A54" s="53">
        <v>46</v>
      </c>
      <c r="B54" s="67" t="s">
        <v>314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f t="shared" si="1"/>
        <v>0</v>
      </c>
      <c r="L54" s="68">
        <f t="shared" si="2"/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213">
        <f t="shared" si="3"/>
        <v>0</v>
      </c>
      <c r="V54" s="68">
        <f t="shared" si="4"/>
        <v>0</v>
      </c>
      <c r="W54" s="75">
        <f>'Pri Sec_outstanding_6'!P54</f>
        <v>0</v>
      </c>
      <c r="X54" s="75">
        <f t="shared" si="5"/>
        <v>0</v>
      </c>
      <c r="Y54" s="75">
        <f>'CD Ratio_3(i)'!F54</f>
        <v>0</v>
      </c>
      <c r="Z54" s="75">
        <f t="shared" si="0"/>
        <v>0</v>
      </c>
    </row>
    <row r="55" spans="1:26" x14ac:dyDescent="0.2">
      <c r="A55" s="53">
        <v>47</v>
      </c>
      <c r="B55" s="67" t="s">
        <v>241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f t="shared" si="1"/>
        <v>0</v>
      </c>
      <c r="L55" s="68">
        <f t="shared" si="2"/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213">
        <f t="shared" si="3"/>
        <v>0</v>
      </c>
      <c r="V55" s="68">
        <f t="shared" si="4"/>
        <v>0</v>
      </c>
      <c r="W55" s="75">
        <f>'Pri Sec_outstanding_6'!P55</f>
        <v>2332776</v>
      </c>
      <c r="X55" s="75">
        <f t="shared" si="5"/>
        <v>2332776</v>
      </c>
      <c r="Y55" s="75">
        <f>'CD Ratio_3(i)'!F55</f>
        <v>2332776</v>
      </c>
      <c r="Z55" s="75">
        <f t="shared" si="0"/>
        <v>0</v>
      </c>
    </row>
    <row r="56" spans="1:26" x14ac:dyDescent="0.2">
      <c r="A56" s="53">
        <v>48</v>
      </c>
      <c r="B56" s="67" t="s">
        <v>315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f t="shared" si="1"/>
        <v>0</v>
      </c>
      <c r="L56" s="68">
        <f t="shared" si="2"/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213">
        <f t="shared" si="3"/>
        <v>0</v>
      </c>
      <c r="V56" s="68">
        <f t="shared" si="4"/>
        <v>0</v>
      </c>
      <c r="W56" s="75">
        <f>'Pri Sec_outstanding_6'!P56</f>
        <v>3558</v>
      </c>
      <c r="X56" s="75">
        <f t="shared" si="5"/>
        <v>3558</v>
      </c>
      <c r="Y56" s="75">
        <f>'CD Ratio_3(i)'!F56</f>
        <v>3558</v>
      </c>
      <c r="Z56" s="75">
        <f t="shared" si="0"/>
        <v>0</v>
      </c>
    </row>
    <row r="57" spans="1:26" x14ac:dyDescent="0.2">
      <c r="A57" s="53">
        <v>49</v>
      </c>
      <c r="B57" s="67" t="s">
        <v>350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f t="shared" si="1"/>
        <v>0</v>
      </c>
      <c r="L57" s="68">
        <f t="shared" si="2"/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213">
        <f t="shared" si="3"/>
        <v>0</v>
      </c>
      <c r="V57" s="68">
        <f t="shared" si="4"/>
        <v>0</v>
      </c>
      <c r="W57" s="75">
        <f>'Pri Sec_outstanding_6'!P57</f>
        <v>4717</v>
      </c>
      <c r="X57" s="75">
        <f t="shared" si="5"/>
        <v>4717</v>
      </c>
      <c r="Y57" s="75">
        <f>'CD Ratio_3(i)'!F57</f>
        <v>4717</v>
      </c>
      <c r="Z57" s="75">
        <f t="shared" si="0"/>
        <v>0</v>
      </c>
    </row>
    <row r="58" spans="1:26" s="76" customFormat="1" x14ac:dyDescent="0.2">
      <c r="A58" s="215"/>
      <c r="B58" s="70" t="s">
        <v>316</v>
      </c>
      <c r="C58" s="71">
        <f>SUM(C54:C57)</f>
        <v>0</v>
      </c>
      <c r="D58" s="71">
        <f t="shared" ref="D58:V58" si="9">SUM(D54:D57)</f>
        <v>0</v>
      </c>
      <c r="E58" s="71">
        <f t="shared" si="9"/>
        <v>0</v>
      </c>
      <c r="F58" s="71">
        <f t="shared" si="9"/>
        <v>0</v>
      </c>
      <c r="G58" s="71">
        <f t="shared" si="9"/>
        <v>0</v>
      </c>
      <c r="H58" s="71">
        <f t="shared" si="9"/>
        <v>0</v>
      </c>
      <c r="I58" s="71">
        <f t="shared" si="9"/>
        <v>0</v>
      </c>
      <c r="J58" s="71">
        <f t="shared" si="9"/>
        <v>0</v>
      </c>
      <c r="K58" s="71">
        <f t="shared" si="9"/>
        <v>0</v>
      </c>
      <c r="L58" s="71">
        <f t="shared" si="9"/>
        <v>0</v>
      </c>
      <c r="M58" s="71">
        <f t="shared" si="9"/>
        <v>0</v>
      </c>
      <c r="N58" s="71">
        <f t="shared" si="9"/>
        <v>0</v>
      </c>
      <c r="O58" s="71">
        <f t="shared" si="9"/>
        <v>0</v>
      </c>
      <c r="P58" s="71">
        <f t="shared" si="9"/>
        <v>0</v>
      </c>
      <c r="Q58" s="71">
        <f t="shared" si="9"/>
        <v>0</v>
      </c>
      <c r="R58" s="71">
        <f t="shared" si="9"/>
        <v>0</v>
      </c>
      <c r="S58" s="71">
        <f t="shared" si="9"/>
        <v>0</v>
      </c>
      <c r="T58" s="71">
        <f t="shared" si="9"/>
        <v>0</v>
      </c>
      <c r="U58" s="71">
        <f t="shared" si="9"/>
        <v>0</v>
      </c>
      <c r="V58" s="71">
        <f t="shared" si="9"/>
        <v>0</v>
      </c>
      <c r="W58" s="76">
        <f>'Pri Sec_outstanding_6'!P58</f>
        <v>2341051</v>
      </c>
      <c r="X58" s="76">
        <f t="shared" si="5"/>
        <v>2341051</v>
      </c>
      <c r="Y58" s="76">
        <f>'CD Ratio_3(i)'!F58</f>
        <v>2341051</v>
      </c>
      <c r="Z58" s="76">
        <f t="shared" si="0"/>
        <v>0</v>
      </c>
    </row>
    <row r="59" spans="1:26" s="76" customFormat="1" x14ac:dyDescent="0.2">
      <c r="A59" s="215"/>
      <c r="B59" s="70" t="s">
        <v>242</v>
      </c>
      <c r="C59" s="71">
        <f>C58+C53+C49+C27</f>
        <v>219</v>
      </c>
      <c r="D59" s="71">
        <f t="shared" ref="D59:V59" si="10">D58+D53+D49+D27</f>
        <v>70427.49258060001</v>
      </c>
      <c r="E59" s="71">
        <f t="shared" si="10"/>
        <v>4583</v>
      </c>
      <c r="F59" s="71">
        <f t="shared" si="10"/>
        <v>41394.968512300009</v>
      </c>
      <c r="G59" s="71">
        <f t="shared" si="10"/>
        <v>1238</v>
      </c>
      <c r="H59" s="71">
        <f t="shared" si="10"/>
        <v>70735.305060499988</v>
      </c>
      <c r="I59" s="71">
        <f t="shared" si="10"/>
        <v>2489</v>
      </c>
      <c r="J59" s="71">
        <f t="shared" si="10"/>
        <v>469003.15116000001</v>
      </c>
      <c r="K59" s="71">
        <f t="shared" si="10"/>
        <v>8310</v>
      </c>
      <c r="L59" s="71">
        <f t="shared" si="10"/>
        <v>581133.42473279987</v>
      </c>
      <c r="M59" s="71">
        <f t="shared" si="10"/>
        <v>4313</v>
      </c>
      <c r="N59" s="71">
        <f t="shared" si="10"/>
        <v>38162.681719100001</v>
      </c>
      <c r="O59" s="71">
        <f t="shared" si="10"/>
        <v>35899</v>
      </c>
      <c r="P59" s="71">
        <f t="shared" si="10"/>
        <v>771681.00411990006</v>
      </c>
      <c r="Q59" s="71">
        <f t="shared" si="10"/>
        <v>403723</v>
      </c>
      <c r="R59" s="71">
        <f t="shared" si="10"/>
        <v>1129895.3708302998</v>
      </c>
      <c r="S59" s="71">
        <f t="shared" si="10"/>
        <v>754679</v>
      </c>
      <c r="T59" s="71">
        <f t="shared" si="10"/>
        <v>6283333.6923836451</v>
      </c>
      <c r="U59" s="71">
        <f t="shared" si="10"/>
        <v>1207143</v>
      </c>
      <c r="V59" s="71">
        <f t="shared" si="10"/>
        <v>8874633.6663663462</v>
      </c>
      <c r="W59" s="76">
        <f>'Pri Sec_outstanding_6'!P59</f>
        <v>14904606.6601815</v>
      </c>
      <c r="X59" s="76">
        <f t="shared" si="5"/>
        <v>23779240.326547846</v>
      </c>
      <c r="Y59" s="76">
        <f>'CD Ratio_3(i)'!F59</f>
        <v>23779241.559878547</v>
      </c>
      <c r="Z59" s="76">
        <f t="shared" si="0"/>
        <v>-1.2333307005465031</v>
      </c>
    </row>
    <row r="61" spans="1:26" x14ac:dyDescent="0.2">
      <c r="C61" s="75">
        <v>65</v>
      </c>
      <c r="D61" s="75">
        <v>26066.2</v>
      </c>
      <c r="E61" s="75">
        <v>1266</v>
      </c>
      <c r="F61" s="75">
        <v>28029.84</v>
      </c>
      <c r="G61" s="75">
        <v>1238</v>
      </c>
      <c r="H61" s="75">
        <v>70735.305060499988</v>
      </c>
      <c r="I61" s="75">
        <v>2489</v>
      </c>
      <c r="J61" s="75">
        <v>469003.15116000001</v>
      </c>
      <c r="K61" s="75">
        <v>8310</v>
      </c>
      <c r="L61" s="75">
        <v>581133.42473279987</v>
      </c>
      <c r="M61" s="75">
        <v>4313</v>
      </c>
      <c r="N61" s="75">
        <v>38162.681719100001</v>
      </c>
      <c r="O61" s="75">
        <v>35899</v>
      </c>
      <c r="P61" s="75">
        <v>771681.00411990006</v>
      </c>
      <c r="Q61" s="75">
        <v>403723</v>
      </c>
      <c r="R61" s="75">
        <v>1129895.3708302998</v>
      </c>
      <c r="S61" s="75">
        <v>754679</v>
      </c>
      <c r="T61" s="75">
        <v>6283333.6923836451</v>
      </c>
      <c r="U61" s="75">
        <v>1207143</v>
      </c>
      <c r="V61" s="75">
        <v>8874633.6663663462</v>
      </c>
    </row>
    <row r="63" spans="1:26" x14ac:dyDescent="0.2">
      <c r="C63" s="75">
        <f>C59-C61</f>
        <v>154</v>
      </c>
      <c r="D63" s="75">
        <f t="shared" ref="D63:V63" si="11">D59-D61</f>
        <v>44361.292580600013</v>
      </c>
      <c r="E63" s="75">
        <f t="shared" si="11"/>
        <v>3317</v>
      </c>
      <c r="F63" s="75">
        <f t="shared" si="11"/>
        <v>13365.128512300009</v>
      </c>
      <c r="G63" s="75">
        <f t="shared" si="11"/>
        <v>0</v>
      </c>
      <c r="H63" s="75">
        <f t="shared" si="11"/>
        <v>0</v>
      </c>
      <c r="I63" s="75">
        <f t="shared" si="11"/>
        <v>0</v>
      </c>
      <c r="J63" s="75">
        <f t="shared" si="11"/>
        <v>0</v>
      </c>
      <c r="K63" s="75">
        <f t="shared" si="11"/>
        <v>0</v>
      </c>
      <c r="L63" s="75">
        <f t="shared" si="11"/>
        <v>0</v>
      </c>
      <c r="M63" s="75">
        <f t="shared" si="11"/>
        <v>0</v>
      </c>
      <c r="N63" s="75">
        <f t="shared" si="11"/>
        <v>0</v>
      </c>
      <c r="O63" s="75">
        <f t="shared" si="11"/>
        <v>0</v>
      </c>
      <c r="P63" s="75">
        <f t="shared" si="11"/>
        <v>0</v>
      </c>
      <c r="Q63" s="75">
        <f t="shared" si="11"/>
        <v>0</v>
      </c>
      <c r="R63" s="75">
        <f t="shared" si="11"/>
        <v>0</v>
      </c>
      <c r="S63" s="75">
        <f t="shared" si="11"/>
        <v>0</v>
      </c>
      <c r="T63" s="75">
        <f t="shared" si="11"/>
        <v>0</v>
      </c>
      <c r="U63" s="75">
        <f t="shared" si="11"/>
        <v>0</v>
      </c>
      <c r="V63" s="75">
        <f t="shared" si="11"/>
        <v>0</v>
      </c>
    </row>
    <row r="65" spans="17:18" x14ac:dyDescent="0.2">
      <c r="R65" s="135" t="e">
        <f>R63*100/R62</f>
        <v>#DIV/0!</v>
      </c>
    </row>
    <row r="67" spans="17:18" x14ac:dyDescent="0.2">
      <c r="Q67" s="73"/>
    </row>
  </sheetData>
  <autoFilter ref="C5:Z59"/>
  <mergeCells count="15">
    <mergeCell ref="A1:V1"/>
    <mergeCell ref="A2:A5"/>
    <mergeCell ref="B2:B5"/>
    <mergeCell ref="C2:V2"/>
    <mergeCell ref="C3:D4"/>
    <mergeCell ref="E3:L3"/>
    <mergeCell ref="M3:N4"/>
    <mergeCell ref="O3:P4"/>
    <mergeCell ref="Q3:R4"/>
    <mergeCell ref="S3:T4"/>
    <mergeCell ref="U3:V4"/>
    <mergeCell ref="E4:F4"/>
    <mergeCell ref="G4:H4"/>
    <mergeCell ref="I4:J4"/>
    <mergeCell ref="K4:L4"/>
  </mergeCells>
  <conditionalFormatting sqref="Z1:Z1048576">
    <cfRule type="cellIs" dxfId="37" priority="1" operator="lessThan">
      <formula>0</formula>
    </cfRule>
    <cfRule type="cellIs" dxfId="36" priority="2" operator="greaterThan">
      <formula>0</formula>
    </cfRule>
  </conditionalFormatting>
  <pageMargins left="0.7" right="0.7" top="0.25" bottom="0.25" header="0.3" footer="0.3"/>
  <pageSetup paperSize="9" scale="56" orientation="landscape" r:id="rId1"/>
  <headerFooter>
    <oddFooter>&amp;CData Table, State Level Banker's Committee, M.P. as on 31.12.2016 Page No. 82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1C91FC-83A2-4768-8982-51E97B21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31</vt:i4>
      </vt:variant>
    </vt:vector>
  </HeadingPairs>
  <TitlesOfParts>
    <vt:vector size="66" baseType="lpstr">
      <vt:lpstr>Branch ATM_1</vt:lpstr>
      <vt:lpstr>CD Ratio_2</vt:lpstr>
      <vt:lpstr>CD Ratio_3(i)</vt:lpstr>
      <vt:lpstr>CD Ratio_Dist_3(ii)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PMJDY_33</vt:lpstr>
      <vt:lpstr>PMJDY_25</vt:lpstr>
      <vt:lpstr>APY_26</vt:lpstr>
      <vt:lpstr>SSS_27</vt:lpstr>
      <vt:lpstr>RSETIs_28</vt:lpstr>
      <vt:lpstr>MUDRA_29</vt:lpstr>
      <vt:lpstr>SUI_30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Ratio_Dist_3(ii)'!Print_Area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MUDRA_29!Print_Area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PMJDY_33!Print_Area</vt:lpstr>
      <vt:lpstr>'Pri Sec_outstanding_6'!Print_Area</vt:lpstr>
      <vt:lpstr>RSETIs_28!Print_Area</vt:lpstr>
      <vt:lpstr>SCST_Disb_23!Print_Area</vt:lpstr>
      <vt:lpstr>SCST_OS_22!Print_Area</vt:lpstr>
      <vt:lpstr>SHGs_19!Print_Area</vt:lpstr>
      <vt:lpstr>'Weaker Sec_7'!Print_Area</vt:lpstr>
      <vt:lpstr>Women_24!Print_Area</vt:lpstr>
      <vt:lpstr>'Branch ATM_1'!Print_Titles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2015-10-29T06:25:08Z</dcterms:created>
  <dcterms:modified xsi:type="dcterms:W3CDTF">2017-09-13T10:58:49Z</dcterms:modified>
</cp:coreProperties>
</file>